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239ABABD-77B0-4379-B172-0B4DA3BF24EE}" xr6:coauthVersionLast="47" xr6:coauthVersionMax="47" xr10:uidLastSave="{00000000-0000-0000-0000-000000000000}"/>
  <bookViews>
    <workbookView xWindow="-110" yWindow="-110" windowWidth="19420" windowHeight="10300" firstSheet="2" activeTab="4" xr2:uid="{554B82FF-0780-41A5-BFFC-C5CD4D2F6A4B}"/>
  </bookViews>
  <sheets>
    <sheet name="BDA APRIL 2023 Q25" sheetId="2" r:id="rId1"/>
    <sheet name="BDA AUGUST 2023 Q24" sheetId="1" r:id="rId2"/>
    <sheet name="BDA DECEMBER 2023 Q24" sheetId="3" r:id="rId3"/>
    <sheet name="BDA APRIL 2024 Q24" sheetId="4" r:id="rId4"/>
    <sheet name="BDA AUGUST 2024 Q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3" i="5" l="1"/>
  <c r="K72" i="5"/>
  <c r="K71" i="5"/>
  <c r="K70" i="5"/>
  <c r="K75" i="5" s="1"/>
  <c r="K68" i="5"/>
  <c r="K67" i="5"/>
  <c r="K69" i="5" s="1"/>
  <c r="K76" i="5" s="1"/>
  <c r="K77" i="5" s="1"/>
  <c r="D59" i="5"/>
  <c r="E58" i="5"/>
  <c r="D58" i="5"/>
  <c r="J57" i="5"/>
  <c r="P57" i="5" s="1"/>
  <c r="K56" i="5"/>
  <c r="N56" i="5" s="1"/>
  <c r="K55" i="5"/>
  <c r="Q55" i="5" s="1"/>
  <c r="Q54" i="5"/>
  <c r="K54" i="5"/>
  <c r="G53" i="5"/>
  <c r="J53" i="5" s="1"/>
  <c r="M53" i="5" s="1"/>
  <c r="G52" i="5"/>
  <c r="J52" i="5" s="1"/>
  <c r="M52" i="5" s="1"/>
  <c r="G51" i="5"/>
  <c r="J51" i="5" s="1"/>
  <c r="M51" i="5" s="1"/>
  <c r="G50" i="5"/>
  <c r="H36" i="5" s="1"/>
  <c r="G49" i="5"/>
  <c r="J49" i="5" s="1"/>
  <c r="M49" i="5" s="1"/>
  <c r="K48" i="5"/>
  <c r="Q48" i="5" s="1"/>
  <c r="K47" i="5"/>
  <c r="Q47" i="5" s="1"/>
  <c r="J46" i="5"/>
  <c r="P46" i="5" s="1"/>
  <c r="G45" i="5"/>
  <c r="J45" i="5" s="1"/>
  <c r="P45" i="5" s="1"/>
  <c r="J44" i="5"/>
  <c r="M44" i="5" s="1"/>
  <c r="K43" i="5"/>
  <c r="Q43" i="5" s="1"/>
  <c r="H42" i="5"/>
  <c r="K42" i="5" s="1"/>
  <c r="Q42" i="5" s="1"/>
  <c r="J41" i="5"/>
  <c r="M41" i="5" s="1"/>
  <c r="J40" i="5"/>
  <c r="M40" i="5" s="1"/>
  <c r="J39" i="5"/>
  <c r="M39" i="5" s="1"/>
  <c r="J38" i="5"/>
  <c r="M38" i="5" s="1"/>
  <c r="K37" i="5"/>
  <c r="Q37" i="5" s="1"/>
  <c r="J35" i="5"/>
  <c r="P35" i="5" s="1"/>
  <c r="P34" i="5"/>
  <c r="J34" i="5"/>
  <c r="M33" i="5"/>
  <c r="J33" i="5"/>
  <c r="K32" i="5"/>
  <c r="N32" i="5" s="1"/>
  <c r="K31" i="5"/>
  <c r="Q31" i="5" s="1"/>
  <c r="J30" i="5"/>
  <c r="M30" i="5" s="1"/>
  <c r="K29" i="5"/>
  <c r="N29" i="5" s="1"/>
  <c r="K28" i="5"/>
  <c r="Q28" i="5" s="1"/>
  <c r="K27" i="5"/>
  <c r="Q27" i="5" s="1"/>
  <c r="Q26" i="5"/>
  <c r="K26" i="5"/>
  <c r="M25" i="5"/>
  <c r="J25" i="5"/>
  <c r="K24" i="5"/>
  <c r="N24" i="5" s="1"/>
  <c r="N58" i="5" s="1"/>
  <c r="J23" i="5"/>
  <c r="M23" i="5" s="1"/>
  <c r="J22" i="5"/>
  <c r="P22" i="5" s="1"/>
  <c r="J21" i="5"/>
  <c r="K20" i="5"/>
  <c r="Q20" i="5" s="1"/>
  <c r="ANB43" i="4"/>
  <c r="ANA44" i="4" s="1"/>
  <c r="ANA43" i="4"/>
  <c r="ANN42" i="4"/>
  <c r="ANG41" i="4"/>
  <c r="ANM41" i="4" s="1"/>
  <c r="ANH40" i="4"/>
  <c r="ANK40" i="4" s="1"/>
  <c r="AA40" i="4"/>
  <c r="Z40" i="4"/>
  <c r="ANG39" i="4"/>
  <c r="ANM39" i="4" s="1"/>
  <c r="K39" i="4"/>
  <c r="N39" i="4" s="1"/>
  <c r="T39" i="4" s="1"/>
  <c r="ANN38" i="4"/>
  <c r="ANH38" i="4"/>
  <c r="ANN37" i="4"/>
  <c r="ANH37" i="4"/>
  <c r="J37" i="4"/>
  <c r="K41" i="4" s="1"/>
  <c r="N41" i="4" s="1"/>
  <c r="T41" i="4" s="1"/>
  <c r="ANE36" i="4"/>
  <c r="ANE43" i="4" s="1"/>
  <c r="AND44" i="4" s="1"/>
  <c r="J36" i="4"/>
  <c r="K40" i="4" s="1"/>
  <c r="N40" i="4" s="1"/>
  <c r="T40" i="4" s="1"/>
  <c r="ANN35" i="4"/>
  <c r="ANH35" i="4"/>
  <c r="M35" i="4"/>
  <c r="P35" i="4" s="1"/>
  <c r="J35" i="4"/>
  <c r="AND34" i="4"/>
  <c r="ANG34" i="4" s="1"/>
  <c r="ANJ34" i="4" s="1"/>
  <c r="J34" i="4"/>
  <c r="K38" i="4" s="1"/>
  <c r="AND33" i="4"/>
  <c r="AND43" i="4" s="1"/>
  <c r="G33" i="4"/>
  <c r="M33" i="4" s="1"/>
  <c r="P33" i="4" s="1"/>
  <c r="AND32" i="4"/>
  <c r="ANG32" i="4" s="1"/>
  <c r="ANJ32" i="4" s="1"/>
  <c r="M32" i="4"/>
  <c r="S32" i="4" s="1"/>
  <c r="AND31" i="4"/>
  <c r="ANG31" i="4" s="1"/>
  <c r="ANJ31" i="4" s="1"/>
  <c r="N31" i="4"/>
  <c r="Q31" i="4" s="1"/>
  <c r="H30" i="4"/>
  <c r="H62" i="4" s="1"/>
  <c r="ANH29" i="4"/>
  <c r="ANN29" i="4" s="1"/>
  <c r="P29" i="4"/>
  <c r="M29" i="4"/>
  <c r="ANG28" i="4"/>
  <c r="ANJ28" i="4" s="1"/>
  <c r="N28" i="4"/>
  <c r="T28" i="4" s="1"/>
  <c r="ANA27" i="4"/>
  <c r="ANG27" i="4" s="1"/>
  <c r="ANM27" i="4" s="1"/>
  <c r="M27" i="4"/>
  <c r="S27" i="4" s="1"/>
  <c r="ANH26" i="4"/>
  <c r="ANN26" i="4" s="1"/>
  <c r="M26" i="4"/>
  <c r="P26" i="4" s="1"/>
  <c r="ANG25" i="4"/>
  <c r="ANJ25" i="4" s="1"/>
  <c r="M25" i="4"/>
  <c r="P25" i="4" s="1"/>
  <c r="ANA24" i="4"/>
  <c r="ANG24" i="4" s="1"/>
  <c r="ANJ24" i="4" s="1"/>
  <c r="G24" i="4"/>
  <c r="M24" i="4" s="1"/>
  <c r="P24" i="4" s="1"/>
  <c r="ANA23" i="4"/>
  <c r="ANG23" i="4" s="1"/>
  <c r="ANJ23" i="4" s="1"/>
  <c r="N23" i="4"/>
  <c r="Q23" i="4" s="1"/>
  <c r="ANH22" i="4"/>
  <c r="ANK22" i="4" s="1"/>
  <c r="G22" i="4"/>
  <c r="M22" i="4" s="1"/>
  <c r="S22" i="4" s="1"/>
  <c r="ANA21" i="4"/>
  <c r="ANG21" i="4" s="1"/>
  <c r="ANM21" i="4" s="1"/>
  <c r="M21" i="4"/>
  <c r="P21" i="4" s="1"/>
  <c r="ANG20" i="4"/>
  <c r="ANJ20" i="4" s="1"/>
  <c r="M20" i="4"/>
  <c r="P20" i="4" s="1"/>
  <c r="ANG19" i="4"/>
  <c r="ANJ19" i="4" s="1"/>
  <c r="M19" i="4"/>
  <c r="P19" i="4" s="1"/>
  <c r="ANJ18" i="4"/>
  <c r="ANG18" i="4"/>
  <c r="M18" i="4"/>
  <c r="P18" i="4" s="1"/>
  <c r="ANG17" i="4"/>
  <c r="ANJ17" i="4" s="1"/>
  <c r="G17" i="4"/>
  <c r="M17" i="4" s="1"/>
  <c r="S17" i="4" s="1"/>
  <c r="ANB16" i="4"/>
  <c r="ANG16" i="4" s="1"/>
  <c r="ANM16" i="4" s="1"/>
  <c r="G16" i="4"/>
  <c r="M16" i="4" s="1"/>
  <c r="S16" i="4" s="1"/>
  <c r="ANH15" i="4"/>
  <c r="ANK15" i="4" s="1"/>
  <c r="ANB15" i="4"/>
  <c r="N15" i="4"/>
  <c r="Q15" i="4" s="1"/>
  <c r="Q62" i="4" s="1"/>
  <c r="ANG14" i="4"/>
  <c r="ANM14" i="4" s="1"/>
  <c r="ANB14" i="4"/>
  <c r="M14" i="4"/>
  <c r="P14" i="4" s="1"/>
  <c r="ANG13" i="4"/>
  <c r="ANJ13" i="4" s="1"/>
  <c r="M13" i="4"/>
  <c r="P13" i="4" s="1"/>
  <c r="ANG12" i="4"/>
  <c r="ANJ12" i="4" s="1"/>
  <c r="M12" i="4"/>
  <c r="P12" i="4" s="1"/>
  <c r="G12" i="4"/>
  <c r="ANG11" i="4"/>
  <c r="ANJ11" i="4" s="1"/>
  <c r="ANA11" i="4"/>
  <c r="S11" i="4"/>
  <c r="M11" i="4"/>
  <c r="ANG10" i="4"/>
  <c r="ANM10" i="4" s="1"/>
  <c r="M10" i="4"/>
  <c r="S10" i="4" s="1"/>
  <c r="ANG9" i="4"/>
  <c r="ANM9" i="4" s="1"/>
  <c r="M9" i="4"/>
  <c r="S9" i="4" s="1"/>
  <c r="ANG8" i="4"/>
  <c r="ANM8" i="4" s="1"/>
  <c r="M8" i="4"/>
  <c r="S8" i="4" s="1"/>
  <c r="ANA7" i="4"/>
  <c r="ANG7" i="4" s="1"/>
  <c r="ANM7" i="4" s="1"/>
  <c r="H7" i="4"/>
  <c r="N7" i="4" s="1"/>
  <c r="T7" i="4" s="1"/>
  <c r="ANA6" i="4"/>
  <c r="ANG6" i="4" s="1"/>
  <c r="ANJ6" i="4" s="1"/>
  <c r="N6" i="4"/>
  <c r="ANH5" i="4"/>
  <c r="S5" i="4"/>
  <c r="M5" i="4"/>
  <c r="ANG4" i="4"/>
  <c r="ANM4" i="4" s="1"/>
  <c r="ANB4" i="4"/>
  <c r="ANA4" i="4"/>
  <c r="ANH3" i="4"/>
  <c r="ANN3" i="4" s="1"/>
  <c r="K36" i="5" l="1"/>
  <c r="Q36" i="5" s="1"/>
  <c r="Q58" i="5" s="1"/>
  <c r="H58" i="5"/>
  <c r="J50" i="5"/>
  <c r="M50" i="5" s="1"/>
  <c r="M58" i="5" s="1"/>
  <c r="M59" i="5" s="1"/>
  <c r="P21" i="5"/>
  <c r="P58" i="5" s="1"/>
  <c r="G58" i="5"/>
  <c r="G59" i="5" s="1"/>
  <c r="K58" i="5"/>
  <c r="S62" i="4"/>
  <c r="ANK43" i="4"/>
  <c r="ANM43" i="4"/>
  <c r="N38" i="4"/>
  <c r="T38" i="4" s="1"/>
  <c r="K62" i="4"/>
  <c r="N62" i="4"/>
  <c r="T6" i="4"/>
  <c r="T62" i="4" s="1"/>
  <c r="J62" i="4"/>
  <c r="J63" i="4" s="1"/>
  <c r="ANH36" i="4"/>
  <c r="ANN36" i="4" s="1"/>
  <c r="M62" i="4"/>
  <c r="M63" i="4" s="1"/>
  <c r="ANN5" i="4"/>
  <c r="ANN43" i="4" s="1"/>
  <c r="ANM44" i="4" s="1"/>
  <c r="G62" i="4"/>
  <c r="G63" i="4" s="1"/>
  <c r="M34" i="4"/>
  <c r="P34" i="4" s="1"/>
  <c r="M36" i="4"/>
  <c r="P36" i="4" s="1"/>
  <c r="P62" i="4" s="1"/>
  <c r="P63" i="4" s="1"/>
  <c r="N30" i="4"/>
  <c r="T30" i="4" s="1"/>
  <c r="ANG33" i="4"/>
  <c r="ANJ33" i="4" s="1"/>
  <c r="ANJ43" i="4" s="1"/>
  <c r="M37" i="4"/>
  <c r="P37" i="4" s="1"/>
  <c r="J58" i="5" l="1"/>
  <c r="J59" i="5" s="1"/>
  <c r="P59" i="5"/>
  <c r="ANH43" i="4"/>
  <c r="ANG44" i="4" s="1"/>
  <c r="ANG43" i="4"/>
  <c r="S63" i="4"/>
  <c r="ANJ44" i="4"/>
  <c r="P42" i="3" l="1"/>
  <c r="V46" i="3"/>
  <c r="U46" i="3"/>
  <c r="S46" i="3"/>
  <c r="R46" i="3"/>
  <c r="P46" i="3"/>
  <c r="O46" i="3"/>
  <c r="M46" i="3"/>
  <c r="L46" i="3"/>
  <c r="J46" i="3"/>
  <c r="I46" i="3"/>
  <c r="M11" i="3"/>
  <c r="V9" i="3"/>
  <c r="V44" i="3"/>
  <c r="S44" i="3"/>
  <c r="P22" i="3" l="1"/>
  <c r="V22" i="3" s="1"/>
  <c r="P29" i="3"/>
  <c r="S29" i="3" s="1"/>
  <c r="O30" i="3"/>
  <c r="R30" i="3" s="1"/>
  <c r="P31" i="3"/>
  <c r="V31" i="3" s="1"/>
  <c r="P35" i="3"/>
  <c r="V35" i="3" s="1"/>
  <c r="O39" i="3"/>
  <c r="R39" i="3" s="1"/>
  <c r="P40" i="3"/>
  <c r="V40" i="3" s="1"/>
  <c r="O41" i="3"/>
  <c r="R41" i="3" s="1"/>
  <c r="P43" i="3"/>
  <c r="S43" i="3" s="1"/>
  <c r="O44" i="3"/>
  <c r="U44" i="3" s="1"/>
  <c r="O45" i="3"/>
  <c r="U45" i="3" s="1"/>
  <c r="P45" i="3"/>
  <c r="D75" i="3"/>
  <c r="L38" i="3"/>
  <c r="O38" i="3" s="1"/>
  <c r="R38" i="3" s="1"/>
  <c r="L37" i="3"/>
  <c r="O37" i="3" s="1"/>
  <c r="U37" i="3" s="1"/>
  <c r="L24" i="3"/>
  <c r="O24" i="3" s="1"/>
  <c r="R24" i="3" s="1"/>
  <c r="M36" i="3"/>
  <c r="P36" i="3" s="1"/>
  <c r="V36" i="3" s="1"/>
  <c r="L33" i="3"/>
  <c r="O33" i="3" s="1"/>
  <c r="R33" i="3" s="1"/>
  <c r="L34" i="3"/>
  <c r="O34" i="3" s="1"/>
  <c r="R34" i="3" s="1"/>
  <c r="L32" i="3"/>
  <c r="O32" i="3" s="1"/>
  <c r="R32" i="3" s="1"/>
  <c r="L11" i="3"/>
  <c r="M10" i="3"/>
  <c r="L25" i="3"/>
  <c r="O25" i="3" s="1"/>
  <c r="R25" i="3" s="1"/>
  <c r="L12" i="3"/>
  <c r="L10" i="3"/>
  <c r="M9" i="3"/>
  <c r="L26" i="3"/>
  <c r="O26" i="3" s="1"/>
  <c r="R26" i="3" s="1"/>
  <c r="L28" i="3"/>
  <c r="O28" i="3" s="1"/>
  <c r="U28" i="3" s="1"/>
  <c r="L23" i="3"/>
  <c r="O23" i="3" s="1"/>
  <c r="R23" i="3" s="1"/>
  <c r="L9" i="3"/>
  <c r="I14" i="3"/>
  <c r="O14" i="3" s="1"/>
  <c r="U14" i="3" s="1"/>
  <c r="J15" i="3"/>
  <c r="P15" i="3" s="1"/>
  <c r="V15" i="3" s="1"/>
  <c r="I16" i="3"/>
  <c r="O16" i="3" s="1"/>
  <c r="U16" i="3" s="1"/>
  <c r="J17" i="3"/>
  <c r="P17" i="3" s="1"/>
  <c r="V17" i="3" s="1"/>
  <c r="I18" i="3"/>
  <c r="O18" i="3" s="1"/>
  <c r="R18" i="3" s="1"/>
  <c r="J19" i="3"/>
  <c r="P19" i="3" s="1"/>
  <c r="V19" i="3" s="1"/>
  <c r="J20" i="3"/>
  <c r="P20" i="3" s="1"/>
  <c r="V20" i="3" s="1"/>
  <c r="J21" i="3"/>
  <c r="P21" i="3" s="1"/>
  <c r="V21" i="3" s="1"/>
  <c r="I13" i="3"/>
  <c r="O13" i="3" s="1"/>
  <c r="U13" i="3" s="1"/>
  <c r="J12" i="3"/>
  <c r="I11" i="3"/>
  <c r="AKF10" i="3"/>
  <c r="AKE8" i="3"/>
  <c r="O10" i="3" l="1"/>
  <c r="U10" i="3" s="1"/>
  <c r="O11" i="3"/>
  <c r="U11" i="3" s="1"/>
  <c r="P12" i="3"/>
  <c r="AKE40" i="3"/>
  <c r="AKH40" i="3" s="1"/>
  <c r="AKF41" i="3"/>
  <c r="AKI41" i="3" s="1"/>
  <c r="ALM12" i="3"/>
  <c r="AKH10" i="3"/>
  <c r="AKH12" i="3"/>
  <c r="AKH13" i="3"/>
  <c r="AKI14" i="3"/>
  <c r="AKH15" i="3"/>
  <c r="AKH17" i="3"/>
  <c r="AKI18" i="3"/>
  <c r="AKI19" i="3"/>
  <c r="AKI20" i="3"/>
  <c r="AKI21" i="3"/>
  <c r="AKH22" i="3"/>
  <c r="AKH25" i="3"/>
  <c r="AKH27" i="3"/>
  <c r="AKI28" i="3"/>
  <c r="AKH29" i="3"/>
  <c r="AKI30" i="3"/>
  <c r="AKH31" i="3"/>
  <c r="AKI32" i="3"/>
  <c r="AKI37" i="3"/>
  <c r="AKH38" i="3"/>
  <c r="AKH39" i="3"/>
  <c r="AKI43" i="3"/>
  <c r="AKF24" i="3"/>
  <c r="AKE23" i="3"/>
  <c r="AKH23" i="3" s="1"/>
  <c r="AKE34" i="3"/>
  <c r="AKH34" i="3" s="1"/>
  <c r="AKE35" i="3"/>
  <c r="AKF16" i="3" s="1"/>
  <c r="AKI16" i="3" s="1"/>
  <c r="AKE33" i="3"/>
  <c r="AKH33" i="3" s="1"/>
  <c r="AJZ34" i="3"/>
  <c r="AJZ35" i="3"/>
  <c r="AJZ33" i="3"/>
  <c r="AKF9" i="3"/>
  <c r="AKE24" i="3"/>
  <c r="AKE11" i="3"/>
  <c r="AKI11" i="3" s="1"/>
  <c r="AKE9" i="3"/>
  <c r="AKF8" i="3"/>
  <c r="AKI8" i="3" s="1"/>
  <c r="AKE26" i="3"/>
  <c r="AKH26" i="3" s="1"/>
  <c r="AKR69" i="3"/>
  <c r="AKQ69" i="3"/>
  <c r="AKO69" i="3"/>
  <c r="AKN69" i="3"/>
  <c r="AKL69" i="3"/>
  <c r="AKK69" i="3"/>
  <c r="AKC69" i="3"/>
  <c r="AKB69" i="3"/>
  <c r="V12" i="3" l="1"/>
  <c r="AKK70" i="3"/>
  <c r="AKN70" i="3"/>
  <c r="AKQ70" i="3"/>
  <c r="AKH24" i="3"/>
  <c r="AKH35" i="3"/>
  <c r="AKH9" i="3"/>
  <c r="AKE69" i="3"/>
  <c r="AKF36" i="3"/>
  <c r="AKI36" i="3" s="1"/>
  <c r="AKI69" i="3" s="1"/>
  <c r="AKB70" i="3"/>
  <c r="ALY51" i="3"/>
  <c r="ALX51" i="3"/>
  <c r="ALW51" i="3"/>
  <c r="ALV51" i="3"/>
  <c r="ALU51" i="3"/>
  <c r="ALT51" i="3"/>
  <c r="ALS51" i="3"/>
  <c r="ALR51" i="3"/>
  <c r="ALQ51" i="3"/>
  <c r="ALP50" i="3"/>
  <c r="ALO50" i="3"/>
  <c r="ALP49" i="3"/>
  <c r="ALO49" i="3"/>
  <c r="ALP48" i="3"/>
  <c r="ALO48" i="3"/>
  <c r="ALO47" i="3"/>
  <c r="ALP46" i="3"/>
  <c r="ALP45" i="3"/>
  <c r="ALO44" i="3"/>
  <c r="ALP43" i="3"/>
  <c r="D43" i="3"/>
  <c r="B43" i="3"/>
  <c r="ALP41" i="3"/>
  <c r="ALM40" i="3"/>
  <c r="ALP40" i="3" s="1"/>
  <c r="ALO39" i="3"/>
  <c r="ALL38" i="3"/>
  <c r="ALO38" i="3" s="1"/>
  <c r="ALL37" i="3"/>
  <c r="ALO37" i="3" s="1"/>
  <c r="ALO36" i="3"/>
  <c r="ALO35" i="3"/>
  <c r="ALP34" i="3"/>
  <c r="D34" i="3"/>
  <c r="B34" i="3"/>
  <c r="ALL33" i="3"/>
  <c r="ALO33" i="3" s="1"/>
  <c r="ALO32" i="3"/>
  <c r="ALP31" i="3"/>
  <c r="ALL30" i="3"/>
  <c r="ALO30" i="3" s="1"/>
  <c r="ALL29" i="3"/>
  <c r="ALO29" i="3" s="1"/>
  <c r="ALP28" i="3"/>
  <c r="ALO27" i="3"/>
  <c r="D27" i="3"/>
  <c r="B27" i="3"/>
  <c r="ALO26" i="3"/>
  <c r="ALO25" i="3"/>
  <c r="ALP24" i="3"/>
  <c r="ALJ23" i="3"/>
  <c r="ALP23" i="3" s="1"/>
  <c r="ALP22" i="3"/>
  <c r="ALP21" i="3"/>
  <c r="ALP20" i="3"/>
  <c r="ALO19" i="3"/>
  <c r="ALP18" i="3"/>
  <c r="ALP17" i="3"/>
  <c r="ALO17" i="3"/>
  <c r="B17" i="3"/>
  <c r="ALP16" i="3"/>
  <c r="D16" i="3"/>
  <c r="ALO15" i="3"/>
  <c r="ALO14" i="3"/>
  <c r="ALM13" i="3"/>
  <c r="ALL13" i="3"/>
  <c r="ALJ13" i="3"/>
  <c r="B13" i="3"/>
  <c r="ALI12" i="3"/>
  <c r="B12" i="3"/>
  <c r="ALM11" i="3"/>
  <c r="ALL11" i="3"/>
  <c r="ALI11" i="3"/>
  <c r="ALI10" i="3"/>
  <c r="D18" i="3" l="1"/>
  <c r="L27" i="3"/>
  <c r="ALI51" i="3"/>
  <c r="AKH69" i="3"/>
  <c r="AKH70" i="3" s="1"/>
  <c r="ALM10" i="3"/>
  <c r="ALM51" i="3" s="1"/>
  <c r="ALL10" i="3"/>
  <c r="ALL12" i="3"/>
  <c r="ALO12" i="3" s="1"/>
  <c r="ALJ51" i="3"/>
  <c r="ALP13" i="3"/>
  <c r="ALP51" i="3" s="1"/>
  <c r="AKF69" i="3"/>
  <c r="AKE70" i="3" s="1"/>
  <c r="ALO11" i="3"/>
  <c r="B18" i="3"/>
  <c r="O27" i="3" l="1"/>
  <c r="ALL51" i="3"/>
  <c r="ALO51" i="3"/>
  <c r="R27" i="3" l="1"/>
  <c r="I47" i="3" l="1"/>
  <c r="L47" i="3"/>
  <c r="O47" i="3"/>
  <c r="R47" i="3"/>
  <c r="U47" i="3"/>
</calcChain>
</file>

<file path=xl/sharedStrings.xml><?xml version="1.0" encoding="utf-8"?>
<sst xmlns="http://schemas.openxmlformats.org/spreadsheetml/2006/main" count="732" uniqueCount="442">
  <si>
    <t>QUESTION 24</t>
  </si>
  <si>
    <t xml:space="preserve">Your new audit client, Safari Limited, began operations in 2021. Unfortunately, Safari Limited has not availed the audited financial statements for 2021 due to a disagreement with the former auditor. </t>
  </si>
  <si>
    <t>After observing all the protocols, you proceed to audit the financial statements for year 2022. The client uses a part time accountant whose work is to update  prime records, prepare bank reconciliations</t>
  </si>
  <si>
    <t>and some aspects of the ledgers.</t>
  </si>
  <si>
    <t>After analysing the records, you are able to extract the following information:</t>
  </si>
  <si>
    <t>DR</t>
  </si>
  <si>
    <t>CR</t>
  </si>
  <si>
    <t>Sh."000"</t>
  </si>
  <si>
    <t>Cash at the Bank</t>
  </si>
  <si>
    <t>cash in hand</t>
  </si>
  <si>
    <t>cash in bank</t>
  </si>
  <si>
    <t>Balance as at 1.1.2022</t>
  </si>
  <si>
    <t>Trade payables</t>
  </si>
  <si>
    <t>Trade receivables</t>
  </si>
  <si>
    <t>Trade Receivables</t>
  </si>
  <si>
    <t>Distribution expenses</t>
  </si>
  <si>
    <t>trade payables</t>
  </si>
  <si>
    <t>trade receivables</t>
  </si>
  <si>
    <t>Cash In Hand</t>
  </si>
  <si>
    <t>Administration expenses</t>
  </si>
  <si>
    <t>Land at valuation</t>
  </si>
  <si>
    <t>Other operating expenses</t>
  </si>
  <si>
    <t>Buildings at cost</t>
  </si>
  <si>
    <t>Interest on loan</t>
  </si>
  <si>
    <t>Accumulated depreciation - Buildings</t>
  </si>
  <si>
    <t>Dividends</t>
  </si>
  <si>
    <t>Furniture and equipment at cost</t>
  </si>
  <si>
    <t>Balance as at 31.12.2022</t>
  </si>
  <si>
    <t>Motor vehicles</t>
  </si>
  <si>
    <t xml:space="preserve">Accumulated depreciation  - Furniture and equipment </t>
  </si>
  <si>
    <t>Inventory</t>
  </si>
  <si>
    <t>Share capital</t>
  </si>
  <si>
    <t>Cash in Hand</t>
  </si>
  <si>
    <t>Share premium</t>
  </si>
  <si>
    <t>10% Long-term loan</t>
  </si>
  <si>
    <t>Trade Payables</t>
  </si>
  <si>
    <t>Administration Expenses</t>
  </si>
  <si>
    <t>Revaluation reserve</t>
  </si>
  <si>
    <t>RETAINED EARNINGS</t>
  </si>
  <si>
    <t>Capital</t>
  </si>
  <si>
    <t>Cash at Bank</t>
  </si>
  <si>
    <t>Operating Expenses</t>
  </si>
  <si>
    <t>Depreciation-Buildings</t>
  </si>
  <si>
    <t>Depreciation-Motor Vehicles</t>
  </si>
  <si>
    <t>Depreciation-Furniture and Equipment</t>
  </si>
  <si>
    <t>Accumulated depreciation of motor vehicle</t>
  </si>
  <si>
    <t>administration expenses</t>
  </si>
  <si>
    <t>Balance as at 1.1. 2022</t>
  </si>
  <si>
    <t>Cash in hand</t>
  </si>
  <si>
    <t>Income Tax  accrued</t>
  </si>
  <si>
    <t>Sales</t>
  </si>
  <si>
    <t>Credit Loss</t>
  </si>
  <si>
    <t>Balance as 31.12.2022</t>
  </si>
  <si>
    <t>Accrued administration expenses</t>
  </si>
  <si>
    <t>Prepaid Operating Expenses</t>
  </si>
  <si>
    <t>Purchases</t>
  </si>
  <si>
    <t>Income Tax Expense</t>
  </si>
  <si>
    <t>interest on loan</t>
  </si>
  <si>
    <t>Balance at 31.12.2022</t>
  </si>
  <si>
    <t>_____________________</t>
  </si>
  <si>
    <t>interest on loan accrued</t>
  </si>
  <si>
    <t>dividends payable</t>
  </si>
  <si>
    <t>increase in provision</t>
  </si>
  <si>
    <t>1 January 2022</t>
  </si>
  <si>
    <t>31 December 2022</t>
  </si>
  <si>
    <t>provision</t>
  </si>
  <si>
    <t>Closing inventory IS</t>
  </si>
  <si>
    <t>?</t>
  </si>
  <si>
    <t>Closing inventory SOFP</t>
  </si>
  <si>
    <t>Expected Credit Loss on balance</t>
  </si>
  <si>
    <t>Additional information:</t>
  </si>
  <si>
    <t>1.    The owners introduced additional capital by cash of which Sh.850,000 was agreed as share premium.</t>
  </si>
  <si>
    <t>2.    Land is to be revalued upwards by Sh.10 million.</t>
  </si>
  <si>
    <t>3.   The following amounts have been agreed for depreciation.</t>
  </si>
  <si>
    <t>Buildings</t>
  </si>
  <si>
    <t>Motor Vehicles</t>
  </si>
  <si>
    <t>Furniture and Equipment</t>
  </si>
  <si>
    <t>4.   The following adjustments are necessary:</t>
  </si>
  <si>
    <t>Required:</t>
  </si>
  <si>
    <t xml:space="preserve">Prepare the audit working schedule having 5 sections for beginning trial balance, end year draft trial balance, adjustments, profit or loss items and statement of finacial position item. </t>
  </si>
  <si>
    <t>Each section should have the debit and credit columns (therefore 10 columns).</t>
  </si>
  <si>
    <t xml:space="preserve">       (Total: 20 marks)</t>
  </si>
  <si>
    <t>CA35P page 9</t>
  </si>
  <si>
    <t>Out of 10</t>
  </si>
  <si>
    <t>SECTION III (20 MARKS)</t>
  </si>
  <si>
    <t xml:space="preserve">Answer only ONE (1) question in this section. </t>
  </si>
  <si>
    <t>QUESTION 24:</t>
  </si>
  <si>
    <t>You have a new audit client, Miriam Akello, who began a dental practice at AMK Doctors' Plaza in the year 2023.</t>
  </si>
  <si>
    <t>The following transactions took place during the year ended 31 December 2023:</t>
  </si>
  <si>
    <t xml:space="preserve">1.     Miriam opened a separate bank account for the practice and deposited Sh.5 million as capital.In addition, she obtained a loan from the bank </t>
  </si>
  <si>
    <t xml:space="preserve">        amounting to Sh.5 million at an interest rate of 12% annually. The loan will be paid over a 5 year period at Sh.1 million annually,  together with  </t>
  </si>
  <si>
    <t xml:space="preserve">        interest due at the end of each year. </t>
  </si>
  <si>
    <t xml:space="preserve">       </t>
  </si>
  <si>
    <t>2.     Miriam imported three dental equipment at a price of Sh.600,000 each and incurred freight, insurance and port clearance costs of Sh.200,000.</t>
  </si>
  <si>
    <t xml:space="preserve">        The equipment is depreciated over five years. </t>
  </si>
  <si>
    <t>3.    Miriam also bought other equipment for Sh.1 million, furniture and fixtures for Sh.2 million and dental books worth Sh.500,000. Both the equipment</t>
  </si>
  <si>
    <t xml:space="preserve">       and furniture were to be depreciated over 8 years, while the dental books have a useful life  of 5 years for the purpose of amortisation. </t>
  </si>
  <si>
    <t>4.    Miriam hired a dental assistant, who also doubled as the clinic administrator at Sh.60,000 monthly salary,  a receptionist, carrying out  other clerical duties</t>
  </si>
  <si>
    <t xml:space="preserve">       at Sh.30,000 per month and a cleaner/casual at Sh.15,000 per month. They all began employment on 1 January 2023.</t>
  </si>
  <si>
    <t xml:space="preserve">5.    Miriam also hired the services of two other dentists to serve the increased number of patients or when she was visiting another hospital for consultation. </t>
  </si>
  <si>
    <t xml:space="preserve">       During the year, the two dentists were paid for professional services at Sh.2 million.  In addition, Miriam offered some interns learning  </t>
  </si>
  <si>
    <t xml:space="preserve">       opportunities and paid them a total stipend of Sh.300,000. </t>
  </si>
  <si>
    <t>6.    During the year, patients paid Sh.6 million in cash, while those on various insurance and medical covers were treated at a total of Sh.4 million.</t>
  </si>
  <si>
    <t xml:space="preserve">       By the end of the year, the corporates and insurance companies had paid Sh.2.8 million directly into the business bank account. Miriam also noted</t>
  </si>
  <si>
    <t xml:space="preserve">       that a client owing Sh.200,000 became bankrupt and would likely not pay, while the balance had nearly 0% probability of default. </t>
  </si>
  <si>
    <t>7.   The cash that was received was banked but after paying for the following items:</t>
  </si>
  <si>
    <t xml:space="preserve">      Cash drawings for personal use by Miriam averaged Sh.40,000 per month. By the end of the year, only Sh.120,000 was available in the office safe.</t>
  </si>
  <si>
    <t xml:space="preserve">8.    Majority of transactions took place in the bank, except for the one highlighted in note 7. </t>
  </si>
  <si>
    <t xml:space="preserve">       Miriam placed some amount in a fixed deposit account and earned interest of Sh.120,000. Other expenses were mainly salaries to staff, interest on loan, rent </t>
  </si>
  <si>
    <t xml:space="preserve">       of Sh.100,000 per month, electricity and water worth Sh.60,000 for 11 months to 30 November 2023. She also paid Sh.30,000 as subscriptions to the </t>
  </si>
  <si>
    <t xml:space="preserve">       dental association.</t>
  </si>
  <si>
    <t xml:space="preserve">       Note that Miriam had paid 3 months' deposit on rent, which was refundable upon the termination of the lease. </t>
  </si>
  <si>
    <t xml:space="preserve">       Miriam also drew Sh.60,000 every month for personal expenses from the bank. Meanwhile, the electricity and water bills for December 2023</t>
  </si>
  <si>
    <t>9.    Miriam bought surgical and prescription medicine worth Sh.1.5 million on credit. By the end of the year, she had already paid Sh.800,000 of the amount</t>
  </si>
  <si>
    <t xml:space="preserve">       owing while surgical and prescription medicine worth Sh.400,000 was available by the end of the year. </t>
  </si>
  <si>
    <t>(a)       The draft trial balance before adjustments.</t>
  </si>
  <si>
    <t>(b)       Adjustments.</t>
  </si>
  <si>
    <t>(c)       The profit or loss items.</t>
  </si>
  <si>
    <t>(d)       The financial position items.</t>
  </si>
  <si>
    <t>Salaries and wages</t>
  </si>
  <si>
    <t>Revenue</t>
  </si>
  <si>
    <t xml:space="preserve">Your audit client, Hazina Limited, is yet to finalise the financial statements for the year ended 30 June 2023.  The company recruited a new accountant, who has </t>
  </si>
  <si>
    <t>been in the company for just two months.  To avoid delaying the audit, the accountant has provided the following list of balances with additional information:</t>
  </si>
  <si>
    <t>Ordinary share capital</t>
  </si>
  <si>
    <t>Preference share capital</t>
  </si>
  <si>
    <t>Retained earnings as at 1st July 2022</t>
  </si>
  <si>
    <t>Inventory as at 1 July 2022</t>
  </si>
  <si>
    <t xml:space="preserve">Cash and bank </t>
  </si>
  <si>
    <t>10% Loan stock</t>
  </si>
  <si>
    <t>Credit loss/bad debts</t>
  </si>
  <si>
    <t>Insurance</t>
  </si>
  <si>
    <t>Postage and telephone</t>
  </si>
  <si>
    <t>Light and heat</t>
  </si>
  <si>
    <t>Loan stock interest paid</t>
  </si>
  <si>
    <t>Directors'emoluments</t>
  </si>
  <si>
    <t>Dividends paid - Ordinary</t>
  </si>
  <si>
    <t>Dividends paid - Preference</t>
  </si>
  <si>
    <t>General expenses</t>
  </si>
  <si>
    <t>Motor vehicles at cost</t>
  </si>
  <si>
    <t>Accumulated depreciation as at 1 July 2022</t>
  </si>
  <si>
    <t>Office furniture and equipment</t>
  </si>
  <si>
    <t>Accumulated depreciation of office furniture and equipment as at 1 July 2022</t>
  </si>
  <si>
    <t>Land</t>
  </si>
  <si>
    <t>Accumulated depreciation of buildings as at 1 July 2022</t>
  </si>
  <si>
    <t>Suspense account</t>
  </si>
  <si>
    <t>Additional Information:</t>
  </si>
  <si>
    <t xml:space="preserve">1. The suspense account relates to an issue of ordinary share capital at par value. </t>
  </si>
  <si>
    <t>2. Land is to be revalued upwards by Sh.4,000,000</t>
  </si>
  <si>
    <t>3. Inventory on 30 June 2023 amounted to Sh.43,150,000.</t>
  </si>
  <si>
    <t>4. Additional credit loss of Sh.1,000,000 is reported, while expected credit loss is estimated at Sh.2,500,000</t>
  </si>
  <si>
    <t>5. Salaries and wages excludes an amount of Sh.520,000 due to casual employees hired in June 2023.</t>
  </si>
  <si>
    <t xml:space="preserve">    In addition, the audit fees are estimated at Sh.1,200,000.</t>
  </si>
  <si>
    <t xml:space="preserve">6. The loan stock interest paid is for the half year. </t>
  </si>
  <si>
    <t>7. General expenses include prepaid amounts of Sh.350,000</t>
  </si>
  <si>
    <t>8. Depreciation is charged as follows:</t>
  </si>
  <si>
    <t xml:space="preserve">% per annum </t>
  </si>
  <si>
    <t>Basis</t>
  </si>
  <si>
    <t xml:space="preserve">   Motor Vehicles</t>
  </si>
  <si>
    <t>Reducing Balance</t>
  </si>
  <si>
    <t xml:space="preserve">   Office Furniture and Equipment</t>
  </si>
  <si>
    <t>Straight Line</t>
  </si>
  <si>
    <t xml:space="preserve">   Buildings</t>
  </si>
  <si>
    <t>9. Estimated Corporation tax is Sh.6,500,000</t>
  </si>
  <si>
    <t xml:space="preserve">Prepare an audit working schedule having 4 sections for draft trial balance, adjustments, profit or loss items and statement of financial position items.  </t>
  </si>
  <si>
    <t xml:space="preserve">Each section should have the debit and credit columns (therefore 8 columns).                                                                                                                       </t>
  </si>
  <si>
    <t xml:space="preserve">   (Total: 20 marks)</t>
  </si>
  <si>
    <t>Question Twenty Five</t>
  </si>
  <si>
    <t xml:space="preserve">Mr Alex Mawezi, an audit client, has been trading for several years.  </t>
  </si>
  <si>
    <t>He has provided with you the following list of account balances as at 31 December 2022:</t>
  </si>
  <si>
    <t>Returns outwards</t>
  </si>
  <si>
    <t>Expected credit loss as at 1 January 2022</t>
  </si>
  <si>
    <t>Discounts allowed</t>
  </si>
  <si>
    <t>Discounts received</t>
  </si>
  <si>
    <t>Returns inwards</t>
  </si>
  <si>
    <t>Distribution costs</t>
  </si>
  <si>
    <t>Drawings</t>
  </si>
  <si>
    <t>Rent, rates and insurance</t>
  </si>
  <si>
    <t>Heating and lighting</t>
  </si>
  <si>
    <t>Postage, stationery and telephone</t>
  </si>
  <si>
    <t>Advertising</t>
  </si>
  <si>
    <t>Credit loss (bad debts)</t>
  </si>
  <si>
    <t>Cash at bank</t>
  </si>
  <si>
    <t>Inventory as at 1 January 2022</t>
  </si>
  <si>
    <t>Property, equipment and furniture at cost</t>
  </si>
  <si>
    <t>Accummulated depreciation as at 31 December 2022</t>
  </si>
  <si>
    <t>Depreciation expense for the year</t>
  </si>
  <si>
    <t>As you begin the audit process, you discover the following adjustments that</t>
  </si>
  <si>
    <t xml:space="preserve">should be made to finalise the financial statements as you carry out the </t>
  </si>
  <si>
    <t>substantive tests</t>
  </si>
  <si>
    <t>1.    Closing inventory</t>
  </si>
  <si>
    <t>2.    Insurance prepaid</t>
  </si>
  <si>
    <t>3.    Heating and lighting accrued</t>
  </si>
  <si>
    <t>4.    Prepaid rates</t>
  </si>
  <si>
    <t xml:space="preserve">5.    End year expected credit loss is estimated as </t>
  </si>
  <si>
    <t>Errors/ommissions identified:</t>
  </si>
  <si>
    <t xml:space="preserve">1.    An invoice for goods sold was not posted </t>
  </si>
  <si>
    <t>2.    Drawings of goods not reflected in drawings</t>
  </si>
  <si>
    <t>3.    An additional credit loss omitted</t>
  </si>
  <si>
    <t>4.    Depreciation expense for the year is understated</t>
  </si>
  <si>
    <t>Prepare an audit schedule for eight columns with the following headings:</t>
  </si>
  <si>
    <t xml:space="preserve">(i)      The original trial balance without adjustments. </t>
  </si>
  <si>
    <t xml:space="preserve">(ii)     The adjustments. </t>
  </si>
  <si>
    <t xml:space="preserve">(iii)    The draft profit or loss items. </t>
  </si>
  <si>
    <t>(iv)    The draft statement of financial position.</t>
  </si>
  <si>
    <t xml:space="preserve">Each section should have the debit and credit columns duly balanced. </t>
  </si>
  <si>
    <t>(20 marks)</t>
  </si>
  <si>
    <t>As an audit senior at Herufi Audit Firm, you have been made responsible for planning the audit of Lead Team Manufacturing Ltd. for the year ending</t>
  </si>
  <si>
    <t>31 December 2023.  Below is a summary of key information about LeadTeam Manufacturing Ltd.:</t>
  </si>
  <si>
    <t xml:space="preserve">        Sh."000"</t>
  </si>
  <si>
    <t>Net income</t>
  </si>
  <si>
    <t>Total assets</t>
  </si>
  <si>
    <t>Accounts receivable</t>
  </si>
  <si>
    <t>The accountant at LeadTeam has further provided with you the following list of account balances as at 31 December 2023:</t>
  </si>
  <si>
    <t>Account</t>
  </si>
  <si>
    <t xml:space="preserve">Accounts payable </t>
  </si>
  <si>
    <t xml:space="preserve">Accounts receivable </t>
  </si>
  <si>
    <t xml:space="preserve">Inventory (1 January 2023) </t>
  </si>
  <si>
    <t xml:space="preserve">Returns outward </t>
  </si>
  <si>
    <t>Return inwards</t>
  </si>
  <si>
    <t xml:space="preserve">Ordinary share capital (Sh.10 par value) </t>
  </si>
  <si>
    <t xml:space="preserve">10% preference share capital (Sh.10 par value) </t>
  </si>
  <si>
    <t xml:space="preserve">9% long-term debt </t>
  </si>
  <si>
    <t xml:space="preserve">Sales </t>
  </si>
  <si>
    <t xml:space="preserve">Purchases </t>
  </si>
  <si>
    <t xml:space="preserve">Bank overdraft </t>
  </si>
  <si>
    <t xml:space="preserve">Discounts received </t>
  </si>
  <si>
    <t xml:space="preserve">Discounts allowed </t>
  </si>
  <si>
    <t xml:space="preserve">Building (cost) </t>
  </si>
  <si>
    <t xml:space="preserve">Heavy machinery (cost) </t>
  </si>
  <si>
    <t xml:space="preserve">Accumulated depreciation (1 January 2023): Building </t>
  </si>
  <si>
    <t>Accumulated depreciation (1 January 2023): Heavy Machinery</t>
  </si>
  <si>
    <t xml:space="preserve">Audit fees </t>
  </si>
  <si>
    <t xml:space="preserve">Administrative expenses </t>
  </si>
  <si>
    <t>Advertisement expenses</t>
  </si>
  <si>
    <t xml:space="preserve">Bad debts written off </t>
  </si>
  <si>
    <t xml:space="preserve">Allowance for doubtful debts (1 January 2023) </t>
  </si>
  <si>
    <t xml:space="preserve">Retained profit (1 January 2023) </t>
  </si>
  <si>
    <t xml:space="preserve">Additional information: </t>
  </si>
  <si>
    <t>1. As at 31 December 2023, accounts receivable balance included Sh.250,000 due from a customer who has been declared bankrupt while accounts</t>
  </si>
  <si>
    <t xml:space="preserve">    payable was found to have been overstated by Sh.150,000.</t>
  </si>
  <si>
    <t xml:space="preserve">2. The allowance for doubtful debts is to be adjusted to 3% of the accounts receivable as at 31 December 2023. </t>
  </si>
  <si>
    <t>3. As at 31 December 2023, there were prepayments of Sh.50,000 and Sh.75,000 towards administrative and advertisment expenses respectively.</t>
  </si>
  <si>
    <t xml:space="preserve">    For the same period, there was an accrued amount of Sh.120,000 towards audit fees.</t>
  </si>
  <si>
    <t>4. The company paid the due interest on the long term debt on 7 January 2024.</t>
  </si>
  <si>
    <t xml:space="preserve">5. Depreciation is provided as follows: </t>
  </si>
  <si>
    <t xml:space="preserve">    - Building - 5% per annum on cost </t>
  </si>
  <si>
    <t xml:space="preserve">    - Heavy Machinery - 10% per annum on reducing balance </t>
  </si>
  <si>
    <t xml:space="preserve">6. The company Annual General Meeting resolved that: </t>
  </si>
  <si>
    <t xml:space="preserve">     - Preference dividend be paid. </t>
  </si>
  <si>
    <t xml:space="preserve">     - A dividend of 11% on ordinary shares be paid.</t>
  </si>
  <si>
    <t xml:space="preserve">     - Sh.3 million be transferred to general reserves.</t>
  </si>
  <si>
    <t xml:space="preserve">7. The company maintains a gross profit margin of 25%. </t>
  </si>
  <si>
    <t xml:space="preserve">8. Having been made aware of significant changes in the ERP System, the CFO position and business routes, you are concerned about the materiality </t>
  </si>
  <si>
    <t xml:space="preserve">    assesment of the audit.</t>
  </si>
  <si>
    <t>(a)    Determine the planning materiality for the audit based on the revenue net income and total assets.  Justify your choice of the basis and the</t>
  </si>
  <si>
    <t>Out of 11</t>
  </si>
  <si>
    <t xml:space="preserve">        percentage used.</t>
  </si>
  <si>
    <t>(6 marks)</t>
  </si>
  <si>
    <t>(b)   Prepare the original adjustments and adjusted trial balance with the Debit and Credit Columns each (6 Columns).</t>
  </si>
  <si>
    <t>(14 marks)</t>
  </si>
  <si>
    <t>(Total: 20 marks)</t>
  </si>
  <si>
    <t xml:space="preserve">              CA35P Page 8</t>
  </si>
  <si>
    <t xml:space="preserve">   Out of 9</t>
  </si>
  <si>
    <t>bank</t>
  </si>
  <si>
    <t>cash</t>
  </si>
  <si>
    <t>Retained earnings b/d</t>
  </si>
  <si>
    <t>Closing inventory-IS</t>
  </si>
  <si>
    <t>Closing inventory-SOFP</t>
  </si>
  <si>
    <t>Revaluation reserve/OCI</t>
  </si>
  <si>
    <t>Accumulated depreciation  -Motor vehicle</t>
  </si>
  <si>
    <t>Tax payable</t>
  </si>
  <si>
    <t>provision for bad debts</t>
  </si>
  <si>
    <t>credit loss</t>
  </si>
  <si>
    <t>Details</t>
  </si>
  <si>
    <t>Opening TB</t>
  </si>
  <si>
    <t>ADJUSTMENTS</t>
  </si>
  <si>
    <t>Closing TB</t>
  </si>
  <si>
    <t>INCOME STATEMENT</t>
  </si>
  <si>
    <t>STATEMENT OF FOP</t>
  </si>
  <si>
    <t>'000'</t>
  </si>
  <si>
    <t>Cash at the bank</t>
  </si>
  <si>
    <t>TOTAL</t>
  </si>
  <si>
    <t>Check</t>
  </si>
  <si>
    <t>Other Operating Expenses</t>
  </si>
  <si>
    <t>Revaluation Surplus</t>
  </si>
  <si>
    <t>Accumulated Depreciation-Motor Vehicles</t>
  </si>
  <si>
    <t>Increase in provision for credit loss</t>
  </si>
  <si>
    <t>Profit for the year</t>
  </si>
  <si>
    <t>Provision for Credit loss</t>
  </si>
  <si>
    <t>Unadjusted Trial balance</t>
  </si>
  <si>
    <t>Adjustments</t>
  </si>
  <si>
    <t>Adjusted Trial balance</t>
  </si>
  <si>
    <t>Income statement</t>
  </si>
  <si>
    <t>Balance sheet</t>
  </si>
  <si>
    <t>TRIAL BALANCE</t>
  </si>
  <si>
    <t>UNADJUSTED TRIAL BALACE</t>
  </si>
  <si>
    <t>ADJUSTED TB</t>
  </si>
  <si>
    <t>PROFIT OR LOSS STATEMENT</t>
  </si>
  <si>
    <t>BALANCE SHEET</t>
  </si>
  <si>
    <t>Bank</t>
  </si>
  <si>
    <t>12% bank loan</t>
  </si>
  <si>
    <t>12% Long-term Loan</t>
  </si>
  <si>
    <t>Dental Equipment</t>
  </si>
  <si>
    <t>Interest Expense</t>
  </si>
  <si>
    <t>other Equipment</t>
  </si>
  <si>
    <t>Dental equipment</t>
  </si>
  <si>
    <t>Furnitures and Fixtures</t>
  </si>
  <si>
    <t>Other Equipment</t>
  </si>
  <si>
    <t>Dental books</t>
  </si>
  <si>
    <t>Funrniture &amp; Fixtutes</t>
  </si>
  <si>
    <t>salaries and wages</t>
  </si>
  <si>
    <t>Dental Books</t>
  </si>
  <si>
    <t>Professional services</t>
  </si>
  <si>
    <t>Salaries &amp; wages</t>
  </si>
  <si>
    <t>internship costs</t>
  </si>
  <si>
    <t>Professional fees</t>
  </si>
  <si>
    <t>Training expenses</t>
  </si>
  <si>
    <t>Cash</t>
  </si>
  <si>
    <t>Bad debts</t>
  </si>
  <si>
    <t>Surgical and prescription medicine</t>
  </si>
  <si>
    <t>Increase Provision for bad debts</t>
  </si>
  <si>
    <t>Stationery</t>
  </si>
  <si>
    <t>Surgical &amp; prscription medicine</t>
  </si>
  <si>
    <t>Cleaning consumables</t>
  </si>
  <si>
    <t>Cleaning Consumables</t>
  </si>
  <si>
    <t>Interest income</t>
  </si>
  <si>
    <t>Cash Drawings</t>
  </si>
  <si>
    <t xml:space="preserve">Rent </t>
  </si>
  <si>
    <t>Electricity and water</t>
  </si>
  <si>
    <t>Rent</t>
  </si>
  <si>
    <t>Subscription to the dental association</t>
  </si>
  <si>
    <t>Prepaid rent</t>
  </si>
  <si>
    <t>Subscription Fee</t>
  </si>
  <si>
    <t>Accrued electricity and water</t>
  </si>
  <si>
    <t>Accrued electricity &amp; water</t>
  </si>
  <si>
    <t>bank drawings</t>
  </si>
  <si>
    <t>Trade payabels</t>
  </si>
  <si>
    <t>purchases</t>
  </si>
  <si>
    <t>Depreciation-Dental equipment</t>
  </si>
  <si>
    <t>Depreciation-other equipment</t>
  </si>
  <si>
    <t xml:space="preserve">       ●     Surgical and prescription medicine Sh.500,000</t>
  </si>
  <si>
    <t>Depreciation-Furniture and fixtures</t>
  </si>
  <si>
    <t xml:space="preserve">       ●     Stationery Sh.40,000</t>
  </si>
  <si>
    <t>depreciation-Furnitures and Fixtures</t>
  </si>
  <si>
    <t>Amortization-Dental books</t>
  </si>
  <si>
    <t xml:space="preserve">       ●     Cleaning consumables Sh.20,000</t>
  </si>
  <si>
    <t>Amortization of dental books</t>
  </si>
  <si>
    <t>Accum Deprecition-Dental Equipment</t>
  </si>
  <si>
    <t>Provision for Depreciation-Dental equipment</t>
  </si>
  <si>
    <t>Accum Deprecition-Other equipment</t>
  </si>
  <si>
    <t>Provision for Depreciation-other equipment</t>
  </si>
  <si>
    <t>Accum Depreciation-Furniture and fixtures</t>
  </si>
  <si>
    <t>Provision for depreciation-Furnitures and Fixtures</t>
  </si>
  <si>
    <t>Accum Amortization-Dental books</t>
  </si>
  <si>
    <t>Provision for Amortization of dental books</t>
  </si>
  <si>
    <t>Prepaid Rent</t>
  </si>
  <si>
    <t>closing Stock IS</t>
  </si>
  <si>
    <t>Closing stock SOFP</t>
  </si>
  <si>
    <t>profit for the year</t>
  </si>
  <si>
    <t>Retained earnings</t>
  </si>
  <si>
    <t>opening stock</t>
  </si>
  <si>
    <t>Add purchases</t>
  </si>
  <si>
    <t>Less closing stock</t>
  </si>
  <si>
    <r>
      <t xml:space="preserve">       had not been paid, but were subsequently received and settled in January</t>
    </r>
    <r>
      <rPr>
        <sz val="12"/>
        <rFont val="Times New Roman"/>
        <family val="1"/>
      </rPr>
      <t xml:space="preserve"> 2024</t>
    </r>
    <r>
      <rPr>
        <sz val="12"/>
        <color theme="1"/>
        <rFont val="Times New Roman"/>
        <family val="1"/>
      </rPr>
      <t xml:space="preserve"> at sh 4500</t>
    </r>
  </si>
  <si>
    <t>depreciation</t>
  </si>
  <si>
    <t>Operating profit</t>
  </si>
  <si>
    <t>other income</t>
  </si>
  <si>
    <t>Admin</t>
  </si>
  <si>
    <t>Prepare the audit schedules showing the following five sections having the debit and credit columns:</t>
  </si>
  <si>
    <t>Distribution</t>
  </si>
  <si>
    <t>Finance cost</t>
  </si>
  <si>
    <t>PBT</t>
  </si>
  <si>
    <t>Retained earnings c/d</t>
  </si>
  <si>
    <t>STATEMENT OF FINANCIAL POSITION</t>
  </si>
  <si>
    <t xml:space="preserve">          The balance after adjustments.</t>
  </si>
  <si>
    <t>NCA</t>
  </si>
  <si>
    <t>PPE</t>
  </si>
  <si>
    <t>CA</t>
  </si>
  <si>
    <t>inventory</t>
  </si>
  <si>
    <t>prepayments</t>
  </si>
  <si>
    <t>EQUITY &amp; LIABILITIES</t>
  </si>
  <si>
    <t>NCL</t>
  </si>
  <si>
    <t>CL</t>
  </si>
  <si>
    <t>EQUITY AND LIABILITIES</t>
  </si>
  <si>
    <t>STATEMENT OF CASHFLOWS</t>
  </si>
  <si>
    <t>Cashflows from operating Activities</t>
  </si>
  <si>
    <t>Sh.“million”</t>
  </si>
  <si>
    <t>Adjustment for Non-cash items</t>
  </si>
  <si>
    <t>Depreciation</t>
  </si>
  <si>
    <t>Amortization</t>
  </si>
  <si>
    <t>Gain on disposal of Ppe</t>
  </si>
  <si>
    <t>Gain on financial assets at fair value</t>
  </si>
  <si>
    <t>Operating cashflows before adjustment for WC</t>
  </si>
  <si>
    <t>Increase in Trade payables</t>
  </si>
  <si>
    <t>Decrease in Inventory</t>
  </si>
  <si>
    <t>Prepayments</t>
  </si>
  <si>
    <t>Accruals</t>
  </si>
  <si>
    <t>Increase inTrade receivables</t>
  </si>
  <si>
    <t>Operating cashflows after adjustment for WC</t>
  </si>
  <si>
    <t>Tax paid</t>
  </si>
  <si>
    <t>Finance cost paid</t>
  </si>
  <si>
    <t>Net cashflows from/used in operating activities</t>
  </si>
  <si>
    <t>Cashflows From Investing Activities</t>
  </si>
  <si>
    <t>Purchase of PPE</t>
  </si>
  <si>
    <t>Proceeds on disposal of ppe</t>
  </si>
  <si>
    <t>Acquisition of Financial assets TOCI</t>
  </si>
  <si>
    <t>Proceeds on disposal of intangible asset</t>
  </si>
  <si>
    <t>Net cashflows from/used in investing activities</t>
  </si>
  <si>
    <t>Cashflows From Financing Activities</t>
  </si>
  <si>
    <t>Issuing of shares</t>
  </si>
  <si>
    <t>Redemption of Finance lease</t>
  </si>
  <si>
    <t>Dividends paid</t>
  </si>
  <si>
    <t>Repayment of loan stock</t>
  </si>
  <si>
    <t>Net cashflows from/used in financing activities</t>
  </si>
  <si>
    <t>Net changes in cash and cash equivalents</t>
  </si>
  <si>
    <t>cash and cash equivalents b/d</t>
  </si>
  <si>
    <t>Cash and cash equivalents c/d</t>
  </si>
  <si>
    <t>TOTAL ASSETS</t>
  </si>
  <si>
    <t xml:space="preserve"> Sh."000"</t>
  </si>
  <si>
    <t>Increase in provision for bad debtss</t>
  </si>
  <si>
    <t xml:space="preserve">Prepaid Administrative expenses </t>
  </si>
  <si>
    <t>Prepaid Advertisement expenses</t>
  </si>
  <si>
    <t>Accrued audit fees</t>
  </si>
  <si>
    <t>Accrued interest</t>
  </si>
  <si>
    <t>Interest expense</t>
  </si>
  <si>
    <t>depreciation -Building</t>
  </si>
  <si>
    <t>depreciation -Heavy machinery</t>
  </si>
  <si>
    <t xml:space="preserve">Preference dividend be paid. </t>
  </si>
  <si>
    <t>dividend of 11% on ordinary shares</t>
  </si>
  <si>
    <t>transferred to general reserves.</t>
  </si>
  <si>
    <t>Dividends payable</t>
  </si>
  <si>
    <t>Closing stock-IS</t>
  </si>
  <si>
    <t>Closing stock-SOFP</t>
  </si>
  <si>
    <t>less return inwards</t>
  </si>
  <si>
    <t>OS</t>
  </si>
  <si>
    <t>add purchases</t>
  </si>
  <si>
    <t>add carriage inwards</t>
  </si>
  <si>
    <t>Less return outwards</t>
  </si>
  <si>
    <t>less closing stock</t>
  </si>
  <si>
    <t>cost of sales</t>
  </si>
  <si>
    <t>gross profit</t>
  </si>
  <si>
    <t>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</si>
</sst>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u val="doubleAccounting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165" fontId="3" fillId="0" borderId="0" xfId="1" applyNumberFormat="1" applyFont="1"/>
    <xf numFmtId="165" fontId="3" fillId="2" borderId="0" xfId="1" applyNumberFormat="1" applyFont="1" applyFill="1"/>
    <xf numFmtId="0" fontId="2" fillId="0" borderId="0" xfId="0" applyFont="1" applyAlignment="1">
      <alignment horizontal="right"/>
    </xf>
    <xf numFmtId="0" fontId="3" fillId="0" borderId="1" xfId="0" applyFont="1" applyBorder="1"/>
    <xf numFmtId="164" fontId="3" fillId="0" borderId="0" xfId="0" applyNumberFormat="1" applyFont="1"/>
    <xf numFmtId="0" fontId="2" fillId="0" borderId="2" xfId="0" applyFont="1" applyBorder="1"/>
    <xf numFmtId="164" fontId="3" fillId="0" borderId="0" xfId="1" applyFont="1"/>
    <xf numFmtId="0" fontId="3" fillId="0" borderId="3" xfId="0" applyFont="1" applyBorder="1"/>
    <xf numFmtId="164" fontId="3" fillId="0" borderId="0" xfId="1" applyFont="1" applyAlignment="1">
      <alignment horizontal="right"/>
    </xf>
    <xf numFmtId="165" fontId="3" fillId="0" borderId="0" xfId="1" applyNumberFormat="1" applyFont="1" applyAlignment="1">
      <alignment horizontal="right"/>
    </xf>
    <xf numFmtId="164" fontId="4" fillId="0" borderId="4" xfId="1" applyFont="1" applyBorder="1"/>
    <xf numFmtId="164" fontId="4" fillId="0" borderId="0" xfId="1" applyFont="1" applyBorder="1"/>
    <xf numFmtId="164" fontId="5" fillId="0" borderId="4" xfId="1" applyFont="1" applyBorder="1"/>
    <xf numFmtId="164" fontId="5" fillId="0" borderId="0" xfId="1" applyFont="1" applyBorder="1"/>
    <xf numFmtId="43" fontId="3" fillId="0" borderId="0" xfId="0" applyNumberFormat="1" applyFont="1"/>
    <xf numFmtId="164" fontId="4" fillId="0" borderId="0" xfId="1" applyFont="1"/>
    <xf numFmtId="164" fontId="5" fillId="0" borderId="0" xfId="1" applyFont="1"/>
    <xf numFmtId="165" fontId="4" fillId="0" borderId="0" xfId="1" applyNumberFormat="1" applyFont="1" applyBorder="1"/>
    <xf numFmtId="49" fontId="2" fillId="0" borderId="0" xfId="0" applyNumberFormat="1" applyFont="1" applyAlignment="1">
      <alignment horizontal="right"/>
    </xf>
    <xf numFmtId="164" fontId="3" fillId="2" borderId="0" xfId="0" applyNumberFormat="1" applyFont="1" applyFill="1"/>
    <xf numFmtId="164" fontId="2" fillId="0" borderId="0" xfId="1" applyFont="1" applyAlignment="1">
      <alignment horizontal="right"/>
    </xf>
    <xf numFmtId="9" fontId="3" fillId="0" borderId="0" xfId="1" applyNumberFormat="1" applyFont="1"/>
    <xf numFmtId="165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5" fontId="2" fillId="0" borderId="0" xfId="1" applyNumberFormat="1" applyFont="1"/>
    <xf numFmtId="0" fontId="3" fillId="0" borderId="0" xfId="2" applyFont="1"/>
    <xf numFmtId="0" fontId="7" fillId="0" borderId="0" xfId="2" applyFont="1"/>
    <xf numFmtId="0" fontId="8" fillId="0" borderId="0" xfId="2" applyFont="1"/>
    <xf numFmtId="0" fontId="2" fillId="0" borderId="0" xfId="2" applyFont="1"/>
    <xf numFmtId="0" fontId="8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3" borderId="0" xfId="0" applyFont="1" applyFill="1"/>
    <xf numFmtId="0" fontId="2" fillId="3" borderId="0" xfId="0" applyFont="1" applyFill="1" applyAlignment="1">
      <alignment horizontal="right"/>
    </xf>
    <xf numFmtId="164" fontId="3" fillId="3" borderId="0" xfId="1" applyFont="1" applyFill="1"/>
    <xf numFmtId="164" fontId="4" fillId="3" borderId="0" xfId="1" applyFont="1" applyFill="1" applyBorder="1"/>
    <xf numFmtId="164" fontId="5" fillId="3" borderId="0" xfId="1" applyFont="1" applyFill="1" applyBorder="1"/>
    <xf numFmtId="43" fontId="3" fillId="3" borderId="0" xfId="0" applyNumberFormat="1" applyFont="1" applyFill="1"/>
    <xf numFmtId="164" fontId="4" fillId="3" borderId="0" xfId="1" applyFont="1" applyFill="1"/>
    <xf numFmtId="164" fontId="5" fillId="3" borderId="0" xfId="1" applyFont="1" applyFill="1"/>
    <xf numFmtId="164" fontId="3" fillId="3" borderId="0" xfId="1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164" fontId="2" fillId="3" borderId="0" xfId="1" applyFont="1" applyFill="1" applyAlignment="1">
      <alignment horizontal="right"/>
    </xf>
    <xf numFmtId="9" fontId="3" fillId="3" borderId="0" xfId="1" applyNumberFormat="1" applyFont="1" applyFill="1"/>
    <xf numFmtId="0" fontId="2" fillId="0" borderId="5" xfId="0" applyFont="1" applyBorder="1" applyAlignment="1">
      <alignment horizontal="right"/>
    </xf>
    <xf numFmtId="0" fontId="3" fillId="3" borderId="5" xfId="0" applyFont="1" applyFill="1" applyBorder="1"/>
    <xf numFmtId="0" fontId="3" fillId="0" borderId="5" xfId="0" applyFont="1" applyBorder="1"/>
    <xf numFmtId="0" fontId="3" fillId="0" borderId="0" xfId="0" applyFont="1" applyAlignment="1"/>
    <xf numFmtId="0" fontId="3" fillId="0" borderId="5" xfId="0" applyFont="1" applyBorder="1" applyAlignment="1"/>
    <xf numFmtId="0" fontId="2" fillId="0" borderId="0" xfId="0" applyFont="1" applyAlignment="1"/>
    <xf numFmtId="164" fontId="3" fillId="0" borderId="0" xfId="1" applyFont="1" applyAlignment="1"/>
    <xf numFmtId="49" fontId="2" fillId="0" borderId="0" xfId="0" applyNumberFormat="1" applyFont="1" applyAlignment="1"/>
    <xf numFmtId="164" fontId="2" fillId="0" borderId="0" xfId="1" applyFont="1" applyAlignment="1"/>
    <xf numFmtId="9" fontId="3" fillId="0" borderId="0" xfId="1" applyNumberFormat="1" applyFont="1" applyAlignment="1"/>
    <xf numFmtId="0" fontId="3" fillId="0" borderId="0" xfId="0" applyFont="1" applyBorder="1"/>
    <xf numFmtId="0" fontId="3" fillId="4" borderId="0" xfId="0" applyFont="1" applyFill="1"/>
    <xf numFmtId="0" fontId="3" fillId="4" borderId="0" xfId="0" applyFont="1" applyFill="1" applyBorder="1"/>
    <xf numFmtId="0" fontId="2" fillId="4" borderId="0" xfId="0" applyFont="1" applyFill="1" applyAlignment="1">
      <alignment horizontal="right"/>
    </xf>
    <xf numFmtId="164" fontId="3" fillId="4" borderId="0" xfId="1" applyFont="1" applyFill="1"/>
    <xf numFmtId="164" fontId="4" fillId="4" borderId="0" xfId="1" applyFont="1" applyFill="1" applyBorder="1"/>
    <xf numFmtId="164" fontId="5" fillId="4" borderId="0" xfId="1" applyFont="1" applyFill="1" applyBorder="1"/>
    <xf numFmtId="43" fontId="3" fillId="4" borderId="0" xfId="0" applyNumberFormat="1" applyFont="1" applyFill="1"/>
    <xf numFmtId="164" fontId="4" fillId="4" borderId="0" xfId="1" applyFont="1" applyFill="1"/>
    <xf numFmtId="164" fontId="5" fillId="4" borderId="0" xfId="1" applyFont="1" applyFill="1"/>
    <xf numFmtId="164" fontId="3" fillId="4" borderId="0" xfId="1" applyFont="1" applyFill="1" applyAlignment="1">
      <alignment horizontal="right"/>
    </xf>
    <xf numFmtId="49" fontId="2" fillId="4" borderId="0" xfId="0" applyNumberFormat="1" applyFont="1" applyFill="1" applyAlignment="1">
      <alignment horizontal="right"/>
    </xf>
    <xf numFmtId="9" fontId="3" fillId="4" borderId="0" xfId="1" applyNumberFormat="1" applyFont="1" applyFill="1"/>
    <xf numFmtId="0" fontId="3" fillId="0" borderId="0" xfId="0" applyFont="1" applyBorder="1" applyAlignment="1"/>
    <xf numFmtId="0" fontId="3" fillId="3" borderId="0" xfId="0" applyFont="1" applyFill="1" applyBorder="1"/>
    <xf numFmtId="0" fontId="2" fillId="4" borderId="0" xfId="0" applyFont="1" applyFill="1"/>
    <xf numFmtId="0" fontId="2" fillId="0" borderId="5" xfId="0" applyFont="1" applyBorder="1" applyAlignment="1"/>
    <xf numFmtId="0" fontId="2" fillId="3" borderId="5" xfId="0" applyFont="1" applyFill="1" applyBorder="1"/>
    <xf numFmtId="0" fontId="2" fillId="0" borderId="5" xfId="0" applyFont="1" applyBorder="1"/>
    <xf numFmtId="0" fontId="2" fillId="3" borderId="0" xfId="0" applyFont="1" applyFill="1"/>
    <xf numFmtId="0" fontId="2" fillId="2" borderId="0" xfId="0" applyFont="1" applyFill="1"/>
    <xf numFmtId="165" fontId="2" fillId="2" borderId="0" xfId="1" applyNumberFormat="1" applyFont="1" applyFill="1"/>
    <xf numFmtId="0" fontId="3" fillId="0" borderId="1" xfId="0" applyFont="1" applyBorder="1" applyAlignment="1">
      <alignment horizontal="centerContinuous"/>
    </xf>
    <xf numFmtId="0" fontId="2" fillId="4" borderId="5" xfId="0" applyFont="1" applyFill="1" applyBorder="1"/>
    <xf numFmtId="0" fontId="2" fillId="0" borderId="5" xfId="0" applyFont="1" applyBorder="1" applyAlignment="1">
      <alignment horizontal="centerContinuous"/>
    </xf>
    <xf numFmtId="0" fontId="3" fillId="4" borderId="5" xfId="0" applyFont="1" applyFill="1" applyBorder="1"/>
    <xf numFmtId="0" fontId="2" fillId="0" borderId="5" xfId="0" quotePrefix="1" applyFont="1" applyBorder="1" applyAlignment="1">
      <alignment horizontal="centerContinuous"/>
    </xf>
    <xf numFmtId="0" fontId="3" fillId="0" borderId="2" xfId="0" applyFont="1" applyBorder="1"/>
    <xf numFmtId="0" fontId="3" fillId="4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165" fontId="2" fillId="0" borderId="6" xfId="1" applyNumberFormat="1" applyFont="1" applyBorder="1"/>
    <xf numFmtId="165" fontId="2" fillId="4" borderId="6" xfId="1" applyNumberFormat="1" applyFont="1" applyFill="1" applyBorder="1"/>
    <xf numFmtId="0" fontId="9" fillId="0" borderId="3" xfId="0" applyFont="1" applyBorder="1"/>
    <xf numFmtId="164" fontId="9" fillId="0" borderId="0" xfId="1" applyFont="1"/>
    <xf numFmtId="0" fontId="9" fillId="0" borderId="0" xfId="0" applyFont="1"/>
    <xf numFmtId="165" fontId="3" fillId="0" borderId="0" xfId="1" applyNumberFormat="1" applyFont="1" applyBorder="1"/>
    <xf numFmtId="164" fontId="3" fillId="0" borderId="0" xfId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5" borderId="0" xfId="0" applyFont="1" applyFill="1"/>
    <xf numFmtId="165" fontId="3" fillId="5" borderId="0" xfId="1" applyNumberFormat="1" applyFont="1" applyFill="1"/>
    <xf numFmtId="165" fontId="3" fillId="0" borderId="0" xfId="0" applyNumberFormat="1" applyFont="1"/>
    <xf numFmtId="165" fontId="2" fillId="0" borderId="0" xfId="0" applyNumberFormat="1" applyFont="1"/>
    <xf numFmtId="0" fontId="11" fillId="0" borderId="0" xfId="0" applyFont="1"/>
    <xf numFmtId="165" fontId="11" fillId="0" borderId="0" xfId="1" applyNumberFormat="1" applyFont="1"/>
    <xf numFmtId="165" fontId="11" fillId="0" borderId="0" xfId="0" applyNumberFormat="1" applyFont="1"/>
    <xf numFmtId="0" fontId="3" fillId="6" borderId="0" xfId="0" applyFont="1" applyFill="1"/>
    <xf numFmtId="165" fontId="2" fillId="0" borderId="0" xfId="1" applyNumberFormat="1" applyFont="1" applyAlignment="1">
      <alignment horizontal="center"/>
    </xf>
    <xf numFmtId="165" fontId="3" fillId="6" borderId="0" xfId="1" applyNumberFormat="1" applyFont="1" applyFill="1"/>
    <xf numFmtId="165" fontId="0" fillId="0" borderId="0" xfId="1" applyNumberFormat="1" applyFont="1"/>
    <xf numFmtId="165" fontId="0" fillId="6" borderId="0" xfId="1" applyNumberFormat="1" applyFont="1" applyFill="1"/>
    <xf numFmtId="0" fontId="3" fillId="6" borderId="0" xfId="2" applyFont="1" applyFill="1"/>
    <xf numFmtId="165" fontId="3" fillId="0" borderId="0" xfId="1" applyNumberFormat="1" applyFont="1" applyFill="1"/>
    <xf numFmtId="165" fontId="2" fillId="0" borderId="0" xfId="1" applyNumberFormat="1" applyFont="1" applyFill="1" applyAlignment="1">
      <alignment horizontal="left"/>
    </xf>
    <xf numFmtId="0" fontId="7" fillId="6" borderId="0" xfId="2" applyFont="1" applyFill="1"/>
    <xf numFmtId="165" fontId="3" fillId="0" borderId="0" xfId="1" applyNumberFormat="1" applyFont="1" applyFill="1" applyAlignment="1">
      <alignment horizontal="center" vertical="center"/>
    </xf>
    <xf numFmtId="165" fontId="3" fillId="0" borderId="0" xfId="1" applyNumberFormat="1" applyFont="1" applyFill="1" applyAlignment="1">
      <alignment vertical="center"/>
    </xf>
    <xf numFmtId="0" fontId="8" fillId="6" borderId="0" xfId="2" applyFont="1" applyFill="1"/>
    <xf numFmtId="165" fontId="8" fillId="0" borderId="0" xfId="1" applyNumberFormat="1" applyFont="1" applyAlignment="1">
      <alignment vertical="center"/>
    </xf>
    <xf numFmtId="165" fontId="8" fillId="0" borderId="0" xfId="1" applyNumberFormat="1" applyFont="1"/>
    <xf numFmtId="0" fontId="2" fillId="6" borderId="0" xfId="2" applyFont="1" applyFill="1"/>
    <xf numFmtId="165" fontId="8" fillId="0" borderId="0" xfId="1" applyNumberFormat="1" applyFont="1" applyAlignment="1">
      <alignment horizontal="left"/>
    </xf>
    <xf numFmtId="165" fontId="8" fillId="6" borderId="0" xfId="1" applyNumberFormat="1" applyFont="1" applyFill="1"/>
    <xf numFmtId="165" fontId="7" fillId="0" borderId="0" xfId="1" applyNumberFormat="1" applyFont="1" applyFill="1"/>
    <xf numFmtId="165" fontId="7" fillId="6" borderId="0" xfId="1" applyNumberFormat="1" applyFont="1" applyFill="1"/>
    <xf numFmtId="165" fontId="7" fillId="0" borderId="0" xfId="1" applyNumberFormat="1" applyFont="1"/>
    <xf numFmtId="0" fontId="8" fillId="6" borderId="0" xfId="2" applyFont="1" applyFill="1" applyAlignment="1">
      <alignment horizontal="left" vertical="center"/>
    </xf>
    <xf numFmtId="166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0" fillId="0" borderId="0" xfId="1" applyNumberFormat="1" applyFont="1" applyFill="1"/>
    <xf numFmtId="165" fontId="7" fillId="0" borderId="0" xfId="1" applyNumberFormat="1" applyFont="1" applyFill="1" applyAlignment="1">
      <alignment horizontal="left" vertical="center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center"/>
    </xf>
  </cellXfs>
  <cellStyles count="4">
    <cellStyle name="Comma" xfId="1" builtinId="3"/>
    <cellStyle name="Comma 2" xfId="3" xr:uid="{E59A68D6-958B-488D-A7CC-C001BF4DAA31}"/>
    <cellStyle name="Normal" xfId="0" builtinId="0"/>
    <cellStyle name="Normal 3" xfId="2" xr:uid="{53A9C190-A8E0-4B18-9CCA-838A32DA4A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154A-6496-411D-8171-353E06CB4936}">
  <dimension ref="A1:D52"/>
  <sheetViews>
    <sheetView topLeftCell="A19" workbookViewId="0">
      <selection activeCell="A32" sqref="A32"/>
    </sheetView>
  </sheetViews>
  <sheetFormatPr defaultColWidth="9.1796875" defaultRowHeight="15.5" x14ac:dyDescent="0.35"/>
  <cols>
    <col min="1" max="1" width="62.453125" style="2" customWidth="1"/>
    <col min="2" max="2" width="26.7265625" style="4" customWidth="1"/>
    <col min="3" max="3" width="19.1796875" style="2" customWidth="1"/>
    <col min="4" max="4" width="16" style="2" customWidth="1"/>
    <col min="5" max="16384" width="9.1796875" style="2"/>
  </cols>
  <sheetData>
    <row r="1" spans="1:2" x14ac:dyDescent="0.35">
      <c r="A1" s="2" t="s">
        <v>166</v>
      </c>
    </row>
    <row r="2" spans="1:2" x14ac:dyDescent="0.35">
      <c r="A2" s="2" t="s">
        <v>167</v>
      </c>
    </row>
    <row r="3" spans="1:2" x14ac:dyDescent="0.35">
      <c r="A3" s="2" t="s">
        <v>168</v>
      </c>
    </row>
    <row r="4" spans="1:2" x14ac:dyDescent="0.35">
      <c r="B4" s="4" t="s">
        <v>7</v>
      </c>
    </row>
    <row r="5" spans="1:2" x14ac:dyDescent="0.35">
      <c r="A5" s="2" t="s">
        <v>39</v>
      </c>
      <c r="B5" s="4">
        <v>40943500</v>
      </c>
    </row>
    <row r="6" spans="1:2" x14ac:dyDescent="0.35">
      <c r="A6" s="2" t="s">
        <v>120</v>
      </c>
      <c r="B6" s="4">
        <v>129935000</v>
      </c>
    </row>
    <row r="7" spans="1:2" x14ac:dyDescent="0.35">
      <c r="A7" s="2" t="s">
        <v>12</v>
      </c>
      <c r="B7" s="4">
        <v>9920000</v>
      </c>
    </row>
    <row r="8" spans="1:2" x14ac:dyDescent="0.35">
      <c r="A8" s="2" t="s">
        <v>169</v>
      </c>
      <c r="B8" s="4">
        <v>6703500</v>
      </c>
    </row>
    <row r="9" spans="1:2" x14ac:dyDescent="0.35">
      <c r="A9" s="2" t="s">
        <v>170</v>
      </c>
      <c r="B9" s="4">
        <v>1256000</v>
      </c>
    </row>
    <row r="10" spans="1:2" x14ac:dyDescent="0.35">
      <c r="A10" s="2" t="s">
        <v>171</v>
      </c>
      <c r="B10" s="4">
        <v>1153000</v>
      </c>
    </row>
    <row r="11" spans="1:2" x14ac:dyDescent="0.35">
      <c r="A11" s="2" t="s">
        <v>172</v>
      </c>
      <c r="B11" s="4">
        <v>875000</v>
      </c>
    </row>
    <row r="12" spans="1:2" x14ac:dyDescent="0.35">
      <c r="A12" s="2" t="s">
        <v>55</v>
      </c>
      <c r="B12" s="4">
        <v>73755000</v>
      </c>
    </row>
    <row r="13" spans="1:2" x14ac:dyDescent="0.35">
      <c r="A13" s="2" t="s">
        <v>173</v>
      </c>
      <c r="B13" s="4">
        <v>2812000</v>
      </c>
    </row>
    <row r="14" spans="1:2" x14ac:dyDescent="0.35">
      <c r="A14" s="2" t="s">
        <v>174</v>
      </c>
      <c r="B14" s="4">
        <v>2281000</v>
      </c>
    </row>
    <row r="15" spans="1:2" x14ac:dyDescent="0.35">
      <c r="A15" s="2" t="s">
        <v>175</v>
      </c>
      <c r="B15" s="4">
        <v>9220000</v>
      </c>
    </row>
    <row r="16" spans="1:2" x14ac:dyDescent="0.35">
      <c r="A16" s="2" t="s">
        <v>176</v>
      </c>
      <c r="B16" s="4">
        <v>12986500</v>
      </c>
    </row>
    <row r="17" spans="1:2" x14ac:dyDescent="0.35">
      <c r="A17" s="2" t="s">
        <v>177</v>
      </c>
      <c r="B17" s="4">
        <v>5505000</v>
      </c>
    </row>
    <row r="18" spans="1:2" x14ac:dyDescent="0.35">
      <c r="A18" s="2" t="s">
        <v>178</v>
      </c>
      <c r="B18" s="4">
        <v>1205000</v>
      </c>
    </row>
    <row r="19" spans="1:2" x14ac:dyDescent="0.35">
      <c r="A19" s="2" t="s">
        <v>179</v>
      </c>
      <c r="B19" s="4">
        <v>2990000</v>
      </c>
    </row>
    <row r="20" spans="1:2" x14ac:dyDescent="0.35">
      <c r="A20" s="2" t="s">
        <v>119</v>
      </c>
      <c r="B20" s="4">
        <v>19260500</v>
      </c>
    </row>
    <row r="21" spans="1:2" x14ac:dyDescent="0.35">
      <c r="A21" s="2" t="s">
        <v>180</v>
      </c>
      <c r="B21" s="4">
        <v>1004000</v>
      </c>
    </row>
    <row r="22" spans="1:2" x14ac:dyDescent="0.35">
      <c r="A22" s="2" t="s">
        <v>48</v>
      </c>
      <c r="B22" s="4">
        <v>267000</v>
      </c>
    </row>
    <row r="23" spans="1:2" x14ac:dyDescent="0.35">
      <c r="A23" s="2" t="s">
        <v>181</v>
      </c>
      <c r="B23" s="4">
        <v>2220000</v>
      </c>
    </row>
    <row r="24" spans="1:2" x14ac:dyDescent="0.35">
      <c r="A24" s="2" t="s">
        <v>182</v>
      </c>
      <c r="B24" s="4">
        <v>7827000</v>
      </c>
    </row>
    <row r="25" spans="1:2" x14ac:dyDescent="0.35">
      <c r="A25" s="2" t="s">
        <v>13</v>
      </c>
      <c r="B25" s="4">
        <v>12250000</v>
      </c>
    </row>
    <row r="26" spans="1:2" x14ac:dyDescent="0.35">
      <c r="A26" s="2" t="s">
        <v>183</v>
      </c>
      <c r="B26" s="4">
        <v>60370000</v>
      </c>
    </row>
    <row r="27" spans="1:2" x14ac:dyDescent="0.35">
      <c r="A27" s="2" t="s">
        <v>184</v>
      </c>
      <c r="B27" s="4">
        <v>31510000</v>
      </c>
    </row>
    <row r="28" spans="1:2" x14ac:dyDescent="0.35">
      <c r="A28" s="2" t="s">
        <v>185</v>
      </c>
      <c r="B28" s="4">
        <v>6037000</v>
      </c>
    </row>
    <row r="30" spans="1:2" x14ac:dyDescent="0.35">
      <c r="A30" s="2" t="s">
        <v>186</v>
      </c>
    </row>
    <row r="31" spans="1:2" x14ac:dyDescent="0.35">
      <c r="A31" s="2" t="s">
        <v>187</v>
      </c>
    </row>
    <row r="32" spans="1:2" x14ac:dyDescent="0.35">
      <c r="A32" s="2" t="s">
        <v>188</v>
      </c>
    </row>
    <row r="33" spans="1:2" x14ac:dyDescent="0.35">
      <c r="B33" s="4" t="s">
        <v>7</v>
      </c>
    </row>
    <row r="34" spans="1:2" x14ac:dyDescent="0.35">
      <c r="A34" s="2" t="s">
        <v>189</v>
      </c>
      <c r="B34" s="4">
        <v>8875000</v>
      </c>
    </row>
    <row r="35" spans="1:2" x14ac:dyDescent="0.35">
      <c r="A35" s="2" t="s">
        <v>190</v>
      </c>
      <c r="B35" s="4">
        <v>560000</v>
      </c>
    </row>
    <row r="36" spans="1:2" x14ac:dyDescent="0.35">
      <c r="A36" s="2" t="s">
        <v>191</v>
      </c>
      <c r="B36" s="4">
        <v>680000</v>
      </c>
    </row>
    <row r="37" spans="1:2" x14ac:dyDescent="0.35">
      <c r="A37" s="2" t="s">
        <v>192</v>
      </c>
      <c r="B37" s="4">
        <v>2717500</v>
      </c>
    </row>
    <row r="38" spans="1:2" x14ac:dyDescent="0.35">
      <c r="A38" s="2" t="s">
        <v>193</v>
      </c>
      <c r="B38" s="4">
        <v>1865000</v>
      </c>
    </row>
    <row r="40" spans="1:2" x14ac:dyDescent="0.35">
      <c r="A40" s="2" t="s">
        <v>194</v>
      </c>
      <c r="B40" s="4" t="s">
        <v>7</v>
      </c>
    </row>
    <row r="41" spans="1:2" x14ac:dyDescent="0.35">
      <c r="A41" s="2" t="s">
        <v>195</v>
      </c>
      <c r="B41" s="4">
        <v>2640000</v>
      </c>
    </row>
    <row r="42" spans="1:2" x14ac:dyDescent="0.35">
      <c r="A42" s="2" t="s">
        <v>196</v>
      </c>
      <c r="B42" s="4">
        <v>450000</v>
      </c>
    </row>
    <row r="43" spans="1:2" x14ac:dyDescent="0.35">
      <c r="A43" s="2" t="s">
        <v>197</v>
      </c>
      <c r="B43" s="4">
        <v>220000</v>
      </c>
    </row>
    <row r="44" spans="1:2" x14ac:dyDescent="0.35">
      <c r="A44" s="2" t="s">
        <v>198</v>
      </c>
      <c r="B44" s="4">
        <v>120000</v>
      </c>
    </row>
    <row r="46" spans="1:2" x14ac:dyDescent="0.35">
      <c r="A46" s="2" t="s">
        <v>78</v>
      </c>
    </row>
    <row r="47" spans="1:2" x14ac:dyDescent="0.35">
      <c r="A47" s="2" t="s">
        <v>199</v>
      </c>
    </row>
    <row r="48" spans="1:2" x14ac:dyDescent="0.35">
      <c r="A48" s="2" t="s">
        <v>200</v>
      </c>
    </row>
    <row r="49" spans="1:4" x14ac:dyDescent="0.35">
      <c r="A49" s="2" t="s">
        <v>201</v>
      </c>
    </row>
    <row r="50" spans="1:4" x14ac:dyDescent="0.35">
      <c r="A50" s="2" t="s">
        <v>202</v>
      </c>
    </row>
    <row r="51" spans="1:4" x14ac:dyDescent="0.35">
      <c r="A51" s="2" t="s">
        <v>203</v>
      </c>
    </row>
    <row r="52" spans="1:4" x14ac:dyDescent="0.35">
      <c r="A52" s="2" t="s">
        <v>204</v>
      </c>
      <c r="D52" s="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7C9F-9FF3-41A6-BA4D-7409A19B7D53}">
  <dimension ref="B3:K56"/>
  <sheetViews>
    <sheetView topLeftCell="A37" workbookViewId="0">
      <selection activeCell="B21" sqref="B21"/>
    </sheetView>
  </sheetViews>
  <sheetFormatPr defaultColWidth="9.1796875" defaultRowHeight="15.5" x14ac:dyDescent="0.35"/>
  <cols>
    <col min="1" max="1" width="9.1796875" style="2"/>
    <col min="2" max="2" width="52.1796875" style="2" customWidth="1"/>
    <col min="3" max="3" width="12.7265625" style="4" bestFit="1" customWidth="1"/>
    <col min="4" max="4" width="9.1796875" style="2"/>
    <col min="5" max="5" width="16.453125" style="2" customWidth="1"/>
    <col min="6" max="16384" width="9.1796875" style="2"/>
  </cols>
  <sheetData>
    <row r="3" spans="2:3" x14ac:dyDescent="0.35">
      <c r="B3" s="1" t="s">
        <v>0</v>
      </c>
    </row>
    <row r="4" spans="2:3" x14ac:dyDescent="0.35">
      <c r="B4" s="2" t="s">
        <v>121</v>
      </c>
    </row>
    <row r="5" spans="2:3" x14ac:dyDescent="0.35">
      <c r="B5" s="2" t="s">
        <v>122</v>
      </c>
    </row>
    <row r="7" spans="2:3" x14ac:dyDescent="0.35">
      <c r="C7" s="30" t="s">
        <v>7</v>
      </c>
    </row>
    <row r="8" spans="2:3" x14ac:dyDescent="0.35">
      <c r="B8" s="2" t="s">
        <v>123</v>
      </c>
      <c r="C8" s="4">
        <v>60000</v>
      </c>
    </row>
    <row r="9" spans="2:3" x14ac:dyDescent="0.35">
      <c r="B9" s="2" t="s">
        <v>124</v>
      </c>
      <c r="C9" s="4">
        <v>20000</v>
      </c>
    </row>
    <row r="10" spans="2:3" x14ac:dyDescent="0.35">
      <c r="B10" s="2" t="s">
        <v>37</v>
      </c>
      <c r="C10" s="4">
        <v>12000</v>
      </c>
    </row>
    <row r="11" spans="2:3" x14ac:dyDescent="0.35">
      <c r="B11" s="2" t="s">
        <v>125</v>
      </c>
      <c r="C11" s="4">
        <v>22120</v>
      </c>
    </row>
    <row r="12" spans="2:3" x14ac:dyDescent="0.35">
      <c r="B12" s="2" t="s">
        <v>126</v>
      </c>
      <c r="C12" s="4">
        <v>35600</v>
      </c>
    </row>
    <row r="13" spans="2:3" x14ac:dyDescent="0.35">
      <c r="B13" s="2" t="s">
        <v>13</v>
      </c>
      <c r="C13" s="4">
        <v>17600</v>
      </c>
    </row>
    <row r="14" spans="2:3" x14ac:dyDescent="0.35">
      <c r="B14" s="2" t="s">
        <v>127</v>
      </c>
      <c r="C14" s="4">
        <v>8900</v>
      </c>
    </row>
    <row r="15" spans="2:3" x14ac:dyDescent="0.35">
      <c r="B15" s="2" t="s">
        <v>12</v>
      </c>
      <c r="C15" s="4">
        <v>10860</v>
      </c>
    </row>
    <row r="16" spans="2:3" x14ac:dyDescent="0.35">
      <c r="B16" s="2" t="s">
        <v>128</v>
      </c>
      <c r="C16" s="4">
        <v>8000</v>
      </c>
    </row>
    <row r="17" spans="2:3" x14ac:dyDescent="0.35">
      <c r="B17" s="2" t="s">
        <v>50</v>
      </c>
      <c r="C17" s="4">
        <v>320100</v>
      </c>
    </row>
    <row r="18" spans="2:3" x14ac:dyDescent="0.35">
      <c r="B18" s="2" t="s">
        <v>55</v>
      </c>
      <c r="C18" s="4">
        <v>261300</v>
      </c>
    </row>
    <row r="19" spans="2:3" x14ac:dyDescent="0.35">
      <c r="B19" s="2" t="s">
        <v>129</v>
      </c>
      <c r="C19" s="4">
        <v>1700</v>
      </c>
    </row>
    <row r="20" spans="2:3" x14ac:dyDescent="0.35">
      <c r="B20" s="2" t="s">
        <v>119</v>
      </c>
      <c r="C20" s="4">
        <v>11100</v>
      </c>
    </row>
    <row r="21" spans="2:3" x14ac:dyDescent="0.35">
      <c r="B21" s="2" t="s">
        <v>130</v>
      </c>
      <c r="C21" s="4">
        <v>705</v>
      </c>
    </row>
    <row r="22" spans="2:3" x14ac:dyDescent="0.35">
      <c r="B22" s="2" t="s">
        <v>131</v>
      </c>
      <c r="C22" s="4">
        <v>310</v>
      </c>
    </row>
    <row r="23" spans="2:3" x14ac:dyDescent="0.35">
      <c r="B23" s="2" t="s">
        <v>132</v>
      </c>
      <c r="C23" s="4">
        <v>1105</v>
      </c>
    </row>
    <row r="24" spans="2:3" x14ac:dyDescent="0.35">
      <c r="B24" s="2" t="s">
        <v>133</v>
      </c>
      <c r="C24" s="4">
        <v>400</v>
      </c>
    </row>
    <row r="25" spans="2:3" x14ac:dyDescent="0.35">
      <c r="B25" s="2" t="s">
        <v>134</v>
      </c>
      <c r="C25" s="4">
        <v>1250</v>
      </c>
    </row>
    <row r="26" spans="2:3" x14ac:dyDescent="0.35">
      <c r="B26" s="2" t="s">
        <v>135</v>
      </c>
      <c r="C26" s="4">
        <v>12000</v>
      </c>
    </row>
    <row r="27" spans="2:3" x14ac:dyDescent="0.35">
      <c r="B27" s="2" t="s">
        <v>136</v>
      </c>
      <c r="C27" s="4">
        <v>1600</v>
      </c>
    </row>
    <row r="28" spans="2:3" x14ac:dyDescent="0.35">
      <c r="B28" s="2" t="s">
        <v>137</v>
      </c>
      <c r="C28" s="4">
        <v>4590</v>
      </c>
    </row>
    <row r="29" spans="2:3" x14ac:dyDescent="0.35">
      <c r="B29" s="2" t="s">
        <v>138</v>
      </c>
      <c r="C29" s="4">
        <v>19700</v>
      </c>
    </row>
    <row r="30" spans="2:3" x14ac:dyDescent="0.35">
      <c r="B30" s="2" t="s">
        <v>139</v>
      </c>
      <c r="C30" s="4">
        <v>6300</v>
      </c>
    </row>
    <row r="31" spans="2:3" x14ac:dyDescent="0.35">
      <c r="B31" s="2" t="s">
        <v>140</v>
      </c>
      <c r="C31" s="4">
        <v>32320</v>
      </c>
    </row>
    <row r="32" spans="2:3" x14ac:dyDescent="0.35">
      <c r="B32" s="2" t="s">
        <v>141</v>
      </c>
      <c r="C32" s="4">
        <v>8600</v>
      </c>
    </row>
    <row r="33" spans="2:5" x14ac:dyDescent="0.35">
      <c r="B33" s="2" t="s">
        <v>142</v>
      </c>
      <c r="C33" s="4">
        <v>25000</v>
      </c>
    </row>
    <row r="34" spans="2:5" x14ac:dyDescent="0.35">
      <c r="B34" s="2" t="s">
        <v>74</v>
      </c>
      <c r="C34" s="4">
        <v>45000</v>
      </c>
    </row>
    <row r="35" spans="2:5" x14ac:dyDescent="0.35">
      <c r="B35" s="2" t="s">
        <v>143</v>
      </c>
      <c r="C35" s="4">
        <v>7200</v>
      </c>
    </row>
    <row r="36" spans="2:5" x14ac:dyDescent="0.35">
      <c r="B36" s="2" t="s">
        <v>144</v>
      </c>
      <c r="C36" s="4">
        <v>5000</v>
      </c>
    </row>
    <row r="38" spans="2:5" x14ac:dyDescent="0.35">
      <c r="B38" s="1" t="s">
        <v>145</v>
      </c>
    </row>
    <row r="39" spans="2:5" x14ac:dyDescent="0.35">
      <c r="B39" s="2" t="s">
        <v>146</v>
      </c>
    </row>
    <row r="40" spans="2:5" x14ac:dyDescent="0.35">
      <c r="B40" s="2" t="s">
        <v>147</v>
      </c>
    </row>
    <row r="41" spans="2:5" x14ac:dyDescent="0.35">
      <c r="B41" s="2" t="s">
        <v>148</v>
      </c>
    </row>
    <row r="42" spans="2:5" x14ac:dyDescent="0.35">
      <c r="B42" s="2" t="s">
        <v>149</v>
      </c>
    </row>
    <row r="43" spans="2:5" x14ac:dyDescent="0.35">
      <c r="B43" s="2" t="s">
        <v>150</v>
      </c>
    </row>
    <row r="44" spans="2:5" x14ac:dyDescent="0.35">
      <c r="B44" s="2" t="s">
        <v>151</v>
      </c>
    </row>
    <row r="45" spans="2:5" x14ac:dyDescent="0.35">
      <c r="B45" s="2" t="s">
        <v>152</v>
      </c>
    </row>
    <row r="46" spans="2:5" x14ac:dyDescent="0.35">
      <c r="B46" s="2" t="s">
        <v>153</v>
      </c>
    </row>
    <row r="47" spans="2:5" x14ac:dyDescent="0.35">
      <c r="B47" s="2" t="s">
        <v>154</v>
      </c>
    </row>
    <row r="48" spans="2:5" x14ac:dyDescent="0.35">
      <c r="C48" s="30" t="s">
        <v>155</v>
      </c>
      <c r="E48" s="1" t="s">
        <v>156</v>
      </c>
    </row>
    <row r="49" spans="2:11" x14ac:dyDescent="0.35">
      <c r="B49" s="2" t="s">
        <v>157</v>
      </c>
      <c r="C49" s="4">
        <v>30</v>
      </c>
      <c r="E49" s="2" t="s">
        <v>158</v>
      </c>
    </row>
    <row r="50" spans="2:11" x14ac:dyDescent="0.35">
      <c r="B50" s="2" t="s">
        <v>159</v>
      </c>
      <c r="C50" s="4">
        <v>10</v>
      </c>
      <c r="E50" s="2" t="s">
        <v>160</v>
      </c>
    </row>
    <row r="51" spans="2:11" x14ac:dyDescent="0.35">
      <c r="B51" s="2" t="s">
        <v>161</v>
      </c>
      <c r="C51" s="4">
        <v>2</v>
      </c>
      <c r="E51" s="2" t="s">
        <v>160</v>
      </c>
    </row>
    <row r="52" spans="2:11" x14ac:dyDescent="0.35">
      <c r="B52" s="2" t="s">
        <v>162</v>
      </c>
    </row>
    <row r="54" spans="2:11" x14ac:dyDescent="0.35">
      <c r="B54" s="1" t="s">
        <v>78</v>
      </c>
    </row>
    <row r="55" spans="2:11" x14ac:dyDescent="0.35">
      <c r="B55" s="2" t="s">
        <v>163</v>
      </c>
    </row>
    <row r="56" spans="2:11" x14ac:dyDescent="0.35">
      <c r="B56" s="2" t="s">
        <v>164</v>
      </c>
      <c r="K56" s="1" t="s">
        <v>165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4FE0-BABC-4316-A476-71CAD9F5287B}">
  <dimension ref="A1:ALY2512"/>
  <sheetViews>
    <sheetView topLeftCell="B16" zoomScale="51" zoomScaleNormal="100" workbookViewId="0">
      <selection activeCell="G29" sqref="G29"/>
    </sheetView>
  </sheetViews>
  <sheetFormatPr defaultColWidth="9.1796875" defaultRowHeight="15.5" x14ac:dyDescent="0.35"/>
  <cols>
    <col min="1" max="1" width="21.81640625" style="2" customWidth="1"/>
    <col min="2" max="2" width="20.1796875" style="2" customWidth="1"/>
    <col min="3" max="3" width="26" style="2" customWidth="1"/>
    <col min="4" max="5" width="18.81640625" style="2" customWidth="1"/>
    <col min="6" max="6" width="1.81640625" style="62" customWidth="1"/>
    <col min="7" max="7" width="49.08984375" style="2" bestFit="1" customWidth="1"/>
    <col min="8" max="8" width="1.81640625" style="62" customWidth="1"/>
    <col min="9" max="9" width="25.26953125" style="2" customWidth="1"/>
    <col min="10" max="10" width="18.81640625" style="2" customWidth="1"/>
    <col min="11" max="11" width="1.81640625" style="62" customWidth="1"/>
    <col min="12" max="12" width="18.81640625" style="2" customWidth="1"/>
    <col min="13" max="13" width="30.90625" style="2" customWidth="1"/>
    <col min="14" max="14" width="1.81640625" style="62" customWidth="1"/>
    <col min="15" max="16" width="18.81640625" style="2" customWidth="1"/>
    <col min="17" max="17" width="1.81640625" style="62" customWidth="1"/>
    <col min="18" max="19" width="18.81640625" style="2" customWidth="1"/>
    <col min="20" max="20" width="1.81640625" style="62" customWidth="1"/>
    <col min="21" max="22" width="18.81640625" style="2" customWidth="1"/>
    <col min="23" max="23" width="1.81640625" style="62" customWidth="1"/>
    <col min="24" max="960" width="18.81640625" style="2" customWidth="1"/>
    <col min="961" max="961" width="25" style="2" customWidth="1"/>
    <col min="962" max="962" width="50.81640625" style="54" customWidth="1"/>
    <col min="963" max="963" width="1.7265625" style="39" customWidth="1"/>
    <col min="964" max="964" width="15.26953125" style="2" customWidth="1"/>
    <col min="965" max="965" width="13.81640625" style="2" customWidth="1"/>
    <col min="966" max="966" width="3.1796875" style="39" customWidth="1"/>
    <col min="967" max="967" width="16.7265625" style="2" customWidth="1"/>
    <col min="968" max="968" width="15.54296875" style="2" customWidth="1"/>
    <col min="969" max="969" width="4" style="39" customWidth="1"/>
    <col min="970" max="970" width="14.81640625" style="2" customWidth="1"/>
    <col min="971" max="971" width="14.26953125" style="2" customWidth="1"/>
    <col min="972" max="972" width="3" style="39" customWidth="1"/>
    <col min="973" max="973" width="15.54296875" style="2" customWidth="1"/>
    <col min="974" max="974" width="13" style="2" customWidth="1"/>
    <col min="975" max="975" width="2.81640625" style="39" customWidth="1"/>
    <col min="976" max="976" width="16.54296875" style="2" customWidth="1"/>
    <col min="977" max="977" width="14" style="2" customWidth="1"/>
    <col min="978" max="978" width="2.26953125" style="39" customWidth="1"/>
    <col min="979" max="979" width="14.54296875" style="2" customWidth="1"/>
    <col min="980" max="980" width="20.453125" style="2" customWidth="1"/>
    <col min="981" max="981" width="2.7265625" style="39" customWidth="1"/>
    <col min="982" max="992" width="43.7265625" style="2" customWidth="1"/>
    <col min="993" max="993" width="16.54296875" style="2" customWidth="1"/>
    <col min="994" max="994" width="19.453125" style="2" customWidth="1"/>
    <col min="995" max="995" width="49" style="2" customWidth="1"/>
    <col min="996" max="996" width="2" style="3" customWidth="1"/>
    <col min="997" max="997" width="24" style="4" customWidth="1"/>
    <col min="998" max="998" width="23.7265625" style="4" customWidth="1"/>
    <col min="999" max="999" width="2.81640625" style="5" customWidth="1"/>
    <col min="1000" max="1000" width="23.453125" style="4" customWidth="1"/>
    <col min="1001" max="1001" width="24.54296875" style="4" customWidth="1"/>
    <col min="1002" max="1002" width="2.81640625" style="5" customWidth="1"/>
    <col min="1003" max="1003" width="20.1796875" style="4" customWidth="1"/>
    <col min="1004" max="1004" width="16.453125" style="4" customWidth="1"/>
    <col min="1005" max="1005" width="3.453125" style="3" customWidth="1"/>
    <col min="1006" max="1007" width="9.453125" style="2" bestFit="1" customWidth="1"/>
    <col min="1008" max="1008" width="3.453125" style="3" customWidth="1"/>
    <col min="1009" max="1013" width="9.453125" style="2" bestFit="1" customWidth="1"/>
    <col min="1014" max="16384" width="9.1796875" style="2"/>
  </cols>
  <sheetData>
    <row r="1" spans="1:1008" x14ac:dyDescent="0.35">
      <c r="A1" s="1" t="s">
        <v>0</v>
      </c>
      <c r="F1" s="2"/>
      <c r="H1" s="2"/>
      <c r="K1" s="2"/>
      <c r="N1" s="2"/>
      <c r="Q1" s="2"/>
      <c r="T1" s="2"/>
      <c r="W1" s="2"/>
    </row>
    <row r="2" spans="1:1008" x14ac:dyDescent="0.35">
      <c r="A2" s="2" t="s">
        <v>1</v>
      </c>
      <c r="F2" s="2"/>
      <c r="H2" s="2"/>
      <c r="K2" s="2"/>
      <c r="N2" s="2"/>
      <c r="Q2" s="2"/>
      <c r="T2" s="2"/>
      <c r="W2" s="2"/>
    </row>
    <row r="3" spans="1:1008" x14ac:dyDescent="0.35">
      <c r="A3" s="2" t="s">
        <v>2</v>
      </c>
      <c r="F3" s="2"/>
      <c r="H3" s="2"/>
      <c r="K3" s="2"/>
      <c r="N3" s="2"/>
      <c r="Q3" s="2"/>
      <c r="T3" s="2"/>
      <c r="W3" s="2"/>
    </row>
    <row r="4" spans="1:1008" x14ac:dyDescent="0.35">
      <c r="A4" s="2" t="s">
        <v>3</v>
      </c>
      <c r="F4" s="2"/>
      <c r="H4" s="2"/>
      <c r="K4" s="2"/>
      <c r="N4" s="2"/>
      <c r="Q4" s="2"/>
      <c r="T4" s="2"/>
      <c r="W4" s="2"/>
    </row>
    <row r="5" spans="1:1008" x14ac:dyDescent="0.35">
      <c r="F5" s="2"/>
      <c r="H5" s="2"/>
      <c r="K5" s="2"/>
      <c r="N5" s="2"/>
      <c r="Q5" s="2"/>
      <c r="T5" s="2"/>
      <c r="W5" s="2"/>
      <c r="AJZ5" s="55"/>
      <c r="AKA5" s="52"/>
      <c r="AKB5" s="51" t="s">
        <v>7</v>
      </c>
      <c r="AKC5" s="51" t="s">
        <v>7</v>
      </c>
      <c r="AKD5" s="52"/>
      <c r="AKE5" s="51" t="s">
        <v>7</v>
      </c>
      <c r="AKF5" s="51" t="s">
        <v>7</v>
      </c>
      <c r="AKG5" s="52"/>
      <c r="AKH5" s="51" t="s">
        <v>7</v>
      </c>
      <c r="AKI5" s="51" t="s">
        <v>7</v>
      </c>
      <c r="AKJ5" s="52"/>
      <c r="AKK5" s="51" t="s">
        <v>7</v>
      </c>
      <c r="AKL5" s="51" t="s">
        <v>7</v>
      </c>
      <c r="AKM5" s="52"/>
      <c r="AKN5" s="51" t="s">
        <v>7</v>
      </c>
      <c r="AKO5" s="51" t="s">
        <v>7</v>
      </c>
      <c r="AKP5" s="52"/>
      <c r="AKQ5" s="51" t="s">
        <v>7</v>
      </c>
      <c r="AKR5" s="51" t="s">
        <v>7</v>
      </c>
    </row>
    <row r="6" spans="1:1008" s="1" customFormat="1" ht="15" x14ac:dyDescent="0.3">
      <c r="A6" s="1" t="s">
        <v>4</v>
      </c>
      <c r="F6" s="76"/>
      <c r="G6" s="79"/>
      <c r="H6" s="84"/>
      <c r="I6" s="85" t="s">
        <v>274</v>
      </c>
      <c r="J6" s="85"/>
      <c r="K6" s="84"/>
      <c r="L6" s="85" t="s">
        <v>275</v>
      </c>
      <c r="M6" s="85"/>
      <c r="N6" s="84"/>
      <c r="O6" s="85" t="s">
        <v>276</v>
      </c>
      <c r="P6" s="85"/>
      <c r="Q6" s="84"/>
      <c r="R6" s="85" t="s">
        <v>277</v>
      </c>
      <c r="S6" s="85"/>
      <c r="T6" s="84"/>
      <c r="U6" s="85" t="s">
        <v>278</v>
      </c>
      <c r="V6" s="85"/>
      <c r="W6" s="76"/>
      <c r="AJZ6" s="77"/>
      <c r="AKA6" s="78"/>
      <c r="AKB6" s="79" t="s">
        <v>5</v>
      </c>
      <c r="AKC6" s="79" t="s">
        <v>6</v>
      </c>
      <c r="AKD6" s="78"/>
      <c r="AKE6" s="79" t="s">
        <v>5</v>
      </c>
      <c r="AKF6" s="79" t="s">
        <v>6</v>
      </c>
      <c r="AKG6" s="78"/>
      <c r="AKH6" s="79" t="s">
        <v>5</v>
      </c>
      <c r="AKI6" s="79" t="s">
        <v>6</v>
      </c>
      <c r="AKJ6" s="78"/>
      <c r="AKK6" s="79" t="s">
        <v>5</v>
      </c>
      <c r="AKL6" s="79" t="s">
        <v>6</v>
      </c>
      <c r="AKM6" s="78"/>
      <c r="AKN6" s="79" t="s">
        <v>5</v>
      </c>
      <c r="AKO6" s="79" t="s">
        <v>6</v>
      </c>
      <c r="AKP6" s="78"/>
      <c r="AKQ6" s="79" t="s">
        <v>5</v>
      </c>
      <c r="AKR6" s="79" t="s">
        <v>6</v>
      </c>
      <c r="AKS6" s="80"/>
      <c r="ALH6" s="81"/>
      <c r="ALI6" s="30"/>
      <c r="ALJ6" s="30"/>
      <c r="ALK6" s="82"/>
      <c r="ALL6" s="30"/>
      <c r="ALM6" s="30"/>
      <c r="ALN6" s="82"/>
      <c r="ALO6" s="30"/>
      <c r="ALP6" s="30"/>
      <c r="ALQ6" s="81"/>
      <c r="ALT6" s="81"/>
    </row>
    <row r="7" spans="1:1008" x14ac:dyDescent="0.35">
      <c r="G7" s="53"/>
      <c r="H7" s="86"/>
      <c r="I7" s="87" t="s">
        <v>279</v>
      </c>
      <c r="J7" s="87" t="s">
        <v>279</v>
      </c>
      <c r="K7" s="86"/>
      <c r="L7" s="87" t="s">
        <v>279</v>
      </c>
      <c r="M7" s="87" t="s">
        <v>279</v>
      </c>
      <c r="N7" s="86"/>
      <c r="O7" s="87" t="s">
        <v>279</v>
      </c>
      <c r="P7" s="87" t="s">
        <v>279</v>
      </c>
      <c r="Q7" s="86"/>
      <c r="R7" s="87" t="s">
        <v>279</v>
      </c>
      <c r="S7" s="87" t="s">
        <v>279</v>
      </c>
      <c r="T7" s="86"/>
      <c r="U7" s="87" t="s">
        <v>279</v>
      </c>
      <c r="V7" s="87" t="s">
        <v>279</v>
      </c>
      <c r="AJZ7" s="74"/>
      <c r="AKA7" s="75"/>
      <c r="AKB7" s="61"/>
      <c r="AKC7" s="61"/>
      <c r="AKD7" s="75"/>
      <c r="AKE7" s="61"/>
      <c r="AKF7" s="61"/>
      <c r="AKG7" s="75"/>
      <c r="AKH7" s="61"/>
      <c r="AKI7" s="61"/>
      <c r="AKJ7" s="75"/>
      <c r="AKK7" s="61"/>
      <c r="AKL7" s="61"/>
      <c r="AKM7" s="75"/>
      <c r="AKN7" s="61"/>
      <c r="AKO7" s="61"/>
      <c r="AKP7" s="75"/>
      <c r="AKQ7" s="61"/>
      <c r="AKR7" s="61"/>
    </row>
    <row r="8" spans="1:1008" x14ac:dyDescent="0.35">
      <c r="G8" s="79" t="s">
        <v>273</v>
      </c>
      <c r="H8" s="86"/>
      <c r="I8" s="77" t="s">
        <v>5</v>
      </c>
      <c r="J8" s="79" t="s">
        <v>6</v>
      </c>
      <c r="K8" s="86"/>
      <c r="L8" s="77" t="s">
        <v>5</v>
      </c>
      <c r="M8" s="79" t="s">
        <v>6</v>
      </c>
      <c r="N8" s="86"/>
      <c r="O8" s="77" t="s">
        <v>5</v>
      </c>
      <c r="P8" s="79" t="s">
        <v>6</v>
      </c>
      <c r="Q8" s="86"/>
      <c r="R8" s="77" t="s">
        <v>5</v>
      </c>
      <c r="S8" s="79" t="s">
        <v>6</v>
      </c>
      <c r="T8" s="86"/>
      <c r="U8" s="77" t="s">
        <v>5</v>
      </c>
      <c r="V8" s="79" t="s">
        <v>6</v>
      </c>
      <c r="AJZ8" s="54" t="s">
        <v>263</v>
      </c>
      <c r="AKB8" s="2">
        <v>5720</v>
      </c>
      <c r="AKE8" s="2">
        <f>185790+146050</f>
        <v>331840</v>
      </c>
      <c r="AKF8" s="2">
        <f>100070+249740</f>
        <v>349810</v>
      </c>
      <c r="AKI8" s="2">
        <f t="shared" ref="AKI8" si="0">AKC8+AKF8-AKB8-AKE8</f>
        <v>12250</v>
      </c>
    </row>
    <row r="9" spans="1:1008" x14ac:dyDescent="0.35">
      <c r="A9" s="83"/>
      <c r="B9" s="98" t="s">
        <v>8</v>
      </c>
      <c r="C9" s="98"/>
      <c r="D9" s="83"/>
      <c r="E9" s="61"/>
      <c r="F9" s="63"/>
      <c r="G9" s="61" t="s">
        <v>280</v>
      </c>
      <c r="H9" s="63"/>
      <c r="I9" s="96">
        <v>5720</v>
      </c>
      <c r="J9" s="96"/>
      <c r="K9" s="63"/>
      <c r="L9" s="96">
        <f>185790+146050</f>
        <v>331840</v>
      </c>
      <c r="M9" s="96">
        <f>349810</f>
        <v>349810</v>
      </c>
      <c r="N9" s="63"/>
      <c r="O9" s="96">
        <v>-12250</v>
      </c>
      <c r="Q9" s="63"/>
      <c r="R9" s="96"/>
      <c r="S9" s="96"/>
      <c r="T9" s="63"/>
      <c r="V9" s="96">
        <f>-O9</f>
        <v>12250</v>
      </c>
      <c r="W9" s="63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  <c r="AJX9" s="61"/>
      <c r="AJZ9" s="54" t="s">
        <v>264</v>
      </c>
      <c r="AKB9" s="2">
        <v>620</v>
      </c>
      <c r="AKE9" s="2">
        <f>168850</f>
        <v>168850</v>
      </c>
      <c r="AKF9" s="2">
        <f>146050+22920</f>
        <v>168970</v>
      </c>
      <c r="AKH9" s="2">
        <f t="shared" ref="AKH9:AKH39" si="1">AKB9+AKE9-AKC9-AKF9</f>
        <v>500</v>
      </c>
      <c r="ALI9" s="4" t="s">
        <v>5</v>
      </c>
      <c r="ALJ9" s="4" t="s">
        <v>6</v>
      </c>
      <c r="ALL9" s="4" t="s">
        <v>5</v>
      </c>
      <c r="ALM9" s="4" t="s">
        <v>6</v>
      </c>
      <c r="ALO9" s="4" t="s">
        <v>5</v>
      </c>
      <c r="ALP9" s="4" t="s">
        <v>6</v>
      </c>
      <c r="ALR9" s="2" t="s">
        <v>5</v>
      </c>
      <c r="ALS9" s="2" t="s">
        <v>6</v>
      </c>
    </row>
    <row r="10" spans="1:1008" x14ac:dyDescent="0.35">
      <c r="B10" s="38" t="s">
        <v>7</v>
      </c>
      <c r="C10" s="88"/>
      <c r="D10" s="38" t="s">
        <v>7</v>
      </c>
      <c r="E10" s="38"/>
      <c r="F10" s="89"/>
      <c r="G10" s="61" t="s">
        <v>48</v>
      </c>
      <c r="H10" s="89"/>
      <c r="I10" s="96">
        <v>620</v>
      </c>
      <c r="J10" s="96"/>
      <c r="K10" s="89"/>
      <c r="L10" s="96">
        <f>163000+5850</f>
        <v>168850</v>
      </c>
      <c r="M10" s="96">
        <f>146050+18500+4420</f>
        <v>168970</v>
      </c>
      <c r="N10" s="89"/>
      <c r="O10" s="96">
        <f t="shared" ref="O10:O44" si="2">I10+L10-M10</f>
        <v>500</v>
      </c>
      <c r="P10" s="96"/>
      <c r="Q10" s="89"/>
      <c r="R10" s="96"/>
      <c r="S10" s="96"/>
      <c r="T10" s="89"/>
      <c r="U10" s="96">
        <f t="shared" ref="U10:U37" si="3">O10</f>
        <v>500</v>
      </c>
      <c r="V10" s="96"/>
      <c r="W10" s="89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38"/>
      <c r="LE10" s="38"/>
      <c r="LF10" s="38"/>
      <c r="LG10" s="38"/>
      <c r="LH10" s="38"/>
      <c r="LI10" s="38"/>
      <c r="LJ10" s="38"/>
      <c r="LK10" s="38"/>
      <c r="LL10" s="38"/>
      <c r="LM10" s="38"/>
      <c r="LN10" s="38"/>
      <c r="LO10" s="38"/>
      <c r="LP10" s="38"/>
      <c r="LQ10" s="38"/>
      <c r="LR10" s="38"/>
      <c r="LS10" s="38"/>
      <c r="LT10" s="38"/>
      <c r="LU10" s="38"/>
      <c r="LV10" s="38"/>
      <c r="LW10" s="38"/>
      <c r="LX10" s="38"/>
      <c r="LY10" s="38"/>
      <c r="LZ10" s="38"/>
      <c r="MA10" s="38"/>
      <c r="MB10" s="38"/>
      <c r="MC10" s="38"/>
      <c r="MD10" s="38"/>
      <c r="ME10" s="38"/>
      <c r="MF10" s="38"/>
      <c r="MG10" s="38"/>
      <c r="MH10" s="38"/>
      <c r="MI10" s="38"/>
      <c r="MJ10" s="38"/>
      <c r="MK10" s="38"/>
      <c r="ML10" s="38"/>
      <c r="MM10" s="38"/>
      <c r="MN10" s="38"/>
      <c r="MO10" s="38"/>
      <c r="MP10" s="38"/>
      <c r="MQ10" s="38"/>
      <c r="MR10" s="38"/>
      <c r="MS10" s="38"/>
      <c r="MT10" s="38"/>
      <c r="MU10" s="38"/>
      <c r="MV10" s="38"/>
      <c r="MW10" s="38"/>
      <c r="MX10" s="38"/>
      <c r="MY10" s="38"/>
      <c r="MZ10" s="38"/>
      <c r="NA10" s="38"/>
      <c r="NB10" s="38"/>
      <c r="NC10" s="38"/>
      <c r="ND10" s="38"/>
      <c r="NE10" s="38"/>
      <c r="NF10" s="38"/>
      <c r="NG10" s="38"/>
      <c r="NH10" s="38"/>
      <c r="NI10" s="38"/>
      <c r="NJ10" s="38"/>
      <c r="NK10" s="38"/>
      <c r="NL10" s="38"/>
      <c r="NM10" s="38"/>
      <c r="NN10" s="38"/>
      <c r="NO10" s="38"/>
      <c r="NP10" s="38"/>
      <c r="NQ10" s="38"/>
      <c r="NR10" s="38"/>
      <c r="NS10" s="38"/>
      <c r="NT10" s="38"/>
      <c r="NU10" s="38"/>
      <c r="NV10" s="38"/>
      <c r="NW10" s="38"/>
      <c r="NX10" s="38"/>
      <c r="NY10" s="38"/>
      <c r="NZ10" s="38"/>
      <c r="OA10" s="38"/>
      <c r="OB10" s="38"/>
      <c r="OC10" s="38"/>
      <c r="OD10" s="38"/>
      <c r="OE10" s="38"/>
      <c r="OF10" s="38"/>
      <c r="OG10" s="38"/>
      <c r="OH10" s="38"/>
      <c r="OI10" s="38"/>
      <c r="OJ10" s="38"/>
      <c r="OK10" s="38"/>
      <c r="OL10" s="38"/>
      <c r="OM10" s="38"/>
      <c r="ON10" s="38"/>
      <c r="OO10" s="38"/>
      <c r="OP10" s="38"/>
      <c r="OQ10" s="38"/>
      <c r="OR10" s="38"/>
      <c r="OS10" s="38"/>
      <c r="OT10" s="38"/>
      <c r="OU10" s="38"/>
      <c r="OV10" s="38"/>
      <c r="OW10" s="38"/>
      <c r="OX10" s="38"/>
      <c r="OY10" s="38"/>
      <c r="OZ10" s="38"/>
      <c r="PA10" s="38"/>
      <c r="PB10" s="38"/>
      <c r="PC10" s="38"/>
      <c r="PD10" s="38"/>
      <c r="PE10" s="38"/>
      <c r="PF10" s="38"/>
      <c r="PG10" s="38"/>
      <c r="PH10" s="38"/>
      <c r="PI10" s="38"/>
      <c r="PJ10" s="38"/>
      <c r="PK10" s="38"/>
      <c r="PL10" s="38"/>
      <c r="PM10" s="38"/>
      <c r="PN10" s="38"/>
      <c r="PO10" s="38"/>
      <c r="PP10" s="38"/>
      <c r="PQ10" s="38"/>
      <c r="PR10" s="38"/>
      <c r="PS10" s="38"/>
      <c r="PT10" s="38"/>
      <c r="PU10" s="38"/>
      <c r="PV10" s="38"/>
      <c r="PW10" s="38"/>
      <c r="PX10" s="38"/>
      <c r="PY10" s="38"/>
      <c r="PZ10" s="38"/>
      <c r="QA10" s="38"/>
      <c r="QB10" s="38"/>
      <c r="QC10" s="38"/>
      <c r="QD10" s="38"/>
      <c r="QE10" s="38"/>
      <c r="QF10" s="38"/>
      <c r="QG10" s="38"/>
      <c r="QH10" s="38"/>
      <c r="QI10" s="38"/>
      <c r="QJ10" s="38"/>
      <c r="QK10" s="38"/>
      <c r="QL10" s="38"/>
      <c r="QM10" s="38"/>
      <c r="QN10" s="38"/>
      <c r="QO10" s="38"/>
      <c r="QP10" s="38"/>
      <c r="QQ10" s="38"/>
      <c r="QR10" s="38"/>
      <c r="QS10" s="38"/>
      <c r="QT10" s="38"/>
      <c r="QU10" s="38"/>
      <c r="QV10" s="38"/>
      <c r="QW10" s="38"/>
      <c r="QX10" s="38"/>
      <c r="QY10" s="38"/>
      <c r="QZ10" s="38"/>
      <c r="RA10" s="38"/>
      <c r="RB10" s="38"/>
      <c r="RC10" s="38"/>
      <c r="RD10" s="38"/>
      <c r="RE10" s="38"/>
      <c r="RF10" s="38"/>
      <c r="RG10" s="38"/>
      <c r="RH10" s="38"/>
      <c r="RI10" s="38"/>
      <c r="RJ10" s="38"/>
      <c r="RK10" s="38"/>
      <c r="RL10" s="38"/>
      <c r="RM10" s="38"/>
      <c r="RN10" s="38"/>
      <c r="RO10" s="38"/>
      <c r="RP10" s="38"/>
      <c r="RQ10" s="38"/>
      <c r="RR10" s="38"/>
      <c r="RS10" s="38"/>
      <c r="RT10" s="38"/>
      <c r="RU10" s="38"/>
      <c r="RV10" s="38"/>
      <c r="RW10" s="38"/>
      <c r="RX10" s="38"/>
      <c r="RY10" s="38"/>
      <c r="RZ10" s="38"/>
      <c r="SA10" s="38"/>
      <c r="SB10" s="38"/>
      <c r="SC10" s="38"/>
      <c r="SD10" s="38"/>
      <c r="SE10" s="38"/>
      <c r="SF10" s="38"/>
      <c r="SG10" s="38"/>
      <c r="SH10" s="38"/>
      <c r="SI10" s="38"/>
      <c r="SJ10" s="38"/>
      <c r="SK10" s="38"/>
      <c r="SL10" s="38"/>
      <c r="SM10" s="38"/>
      <c r="SN10" s="38"/>
      <c r="SO10" s="38"/>
      <c r="SP10" s="38"/>
      <c r="SQ10" s="38"/>
      <c r="SR10" s="38"/>
      <c r="SS10" s="38"/>
      <c r="ST10" s="38"/>
      <c r="SU10" s="38"/>
      <c r="SV10" s="38"/>
      <c r="SW10" s="38"/>
      <c r="SX10" s="38"/>
      <c r="SY10" s="38"/>
      <c r="SZ10" s="38"/>
      <c r="TA10" s="38"/>
      <c r="TB10" s="38"/>
      <c r="TC10" s="38"/>
      <c r="TD10" s="38"/>
      <c r="TE10" s="38"/>
      <c r="TF10" s="38"/>
      <c r="TG10" s="38"/>
      <c r="TH10" s="38"/>
      <c r="TI10" s="38"/>
      <c r="TJ10" s="38"/>
      <c r="TK10" s="38"/>
      <c r="TL10" s="38"/>
      <c r="TM10" s="38"/>
      <c r="TN10" s="38"/>
      <c r="TO10" s="38"/>
      <c r="TP10" s="38"/>
      <c r="TQ10" s="38"/>
      <c r="TR10" s="38"/>
      <c r="TS10" s="38"/>
      <c r="TT10" s="38"/>
      <c r="TU10" s="38"/>
      <c r="TV10" s="38"/>
      <c r="TW10" s="38"/>
      <c r="TX10" s="38"/>
      <c r="TY10" s="38"/>
      <c r="TZ10" s="38"/>
      <c r="UA10" s="38"/>
      <c r="UB10" s="38"/>
      <c r="UC10" s="38"/>
      <c r="UD10" s="38"/>
      <c r="UE10" s="38"/>
      <c r="UF10" s="38"/>
      <c r="UG10" s="38"/>
      <c r="UH10" s="38"/>
      <c r="UI10" s="38"/>
      <c r="UJ10" s="38"/>
      <c r="UK10" s="38"/>
      <c r="UL10" s="38"/>
      <c r="UM10" s="38"/>
      <c r="UN10" s="38"/>
      <c r="UO10" s="38"/>
      <c r="UP10" s="38"/>
      <c r="UQ10" s="38"/>
      <c r="UR10" s="38"/>
      <c r="US10" s="38"/>
      <c r="UT10" s="38"/>
      <c r="UU10" s="38"/>
      <c r="UV10" s="38"/>
      <c r="UW10" s="38"/>
      <c r="UX10" s="38"/>
      <c r="UY10" s="38"/>
      <c r="UZ10" s="38"/>
      <c r="VA10" s="38"/>
      <c r="VB10" s="38"/>
      <c r="VC10" s="38"/>
      <c r="VD10" s="38"/>
      <c r="VE10" s="38"/>
      <c r="VF10" s="38"/>
      <c r="VG10" s="38"/>
      <c r="VH10" s="38"/>
      <c r="VI10" s="38"/>
      <c r="VJ10" s="38"/>
      <c r="VK10" s="38"/>
      <c r="VL10" s="38"/>
      <c r="VM10" s="38"/>
      <c r="VN10" s="38"/>
      <c r="VO10" s="38"/>
      <c r="VP10" s="38"/>
      <c r="VQ10" s="38"/>
      <c r="VR10" s="38"/>
      <c r="VS10" s="38"/>
      <c r="VT10" s="38"/>
      <c r="VU10" s="38"/>
      <c r="VV10" s="38"/>
      <c r="VW10" s="38"/>
      <c r="VX10" s="38"/>
      <c r="VY10" s="38"/>
      <c r="VZ10" s="38"/>
      <c r="WA10" s="38"/>
      <c r="WB10" s="38"/>
      <c r="WC10" s="38"/>
      <c r="WD10" s="38"/>
      <c r="WE10" s="38"/>
      <c r="WF10" s="38"/>
      <c r="WG10" s="38"/>
      <c r="WH10" s="38"/>
      <c r="WI10" s="38"/>
      <c r="WJ10" s="38"/>
      <c r="WK10" s="38"/>
      <c r="WL10" s="38"/>
      <c r="WM10" s="38"/>
      <c r="WN10" s="38"/>
      <c r="WO10" s="38"/>
      <c r="WP10" s="38"/>
      <c r="WQ10" s="38"/>
      <c r="WR10" s="38"/>
      <c r="WS10" s="38"/>
      <c r="WT10" s="38"/>
      <c r="WU10" s="38"/>
      <c r="WV10" s="38"/>
      <c r="WW10" s="38"/>
      <c r="WX10" s="38"/>
      <c r="WY10" s="38"/>
      <c r="WZ10" s="38"/>
      <c r="XA10" s="38"/>
      <c r="XB10" s="38"/>
      <c r="XC10" s="38"/>
      <c r="XD10" s="38"/>
      <c r="XE10" s="38"/>
      <c r="XF10" s="38"/>
      <c r="XG10" s="38"/>
      <c r="XH10" s="38"/>
      <c r="XI10" s="38"/>
      <c r="XJ10" s="38"/>
      <c r="XK10" s="38"/>
      <c r="XL10" s="38"/>
      <c r="XM10" s="38"/>
      <c r="XN10" s="38"/>
      <c r="XO10" s="38"/>
      <c r="XP10" s="38"/>
      <c r="XQ10" s="38"/>
      <c r="XR10" s="38"/>
      <c r="XS10" s="38"/>
      <c r="XT10" s="38"/>
      <c r="XU10" s="38"/>
      <c r="XV10" s="38"/>
      <c r="XW10" s="38"/>
      <c r="XX10" s="38"/>
      <c r="XY10" s="38"/>
      <c r="XZ10" s="38"/>
      <c r="YA10" s="38"/>
      <c r="YB10" s="38"/>
      <c r="YC10" s="38"/>
      <c r="YD10" s="38"/>
      <c r="YE10" s="38"/>
      <c r="YF10" s="38"/>
      <c r="YG10" s="38"/>
      <c r="YH10" s="38"/>
      <c r="YI10" s="38"/>
      <c r="YJ10" s="38"/>
      <c r="YK10" s="38"/>
      <c r="YL10" s="38"/>
      <c r="YM10" s="38"/>
      <c r="YN10" s="38"/>
      <c r="YO10" s="38"/>
      <c r="YP10" s="38"/>
      <c r="YQ10" s="38"/>
      <c r="YR10" s="38"/>
      <c r="YS10" s="38"/>
      <c r="YT10" s="38"/>
      <c r="YU10" s="38"/>
      <c r="YV10" s="38"/>
      <c r="YW10" s="38"/>
      <c r="YX10" s="38"/>
      <c r="YY10" s="38"/>
      <c r="YZ10" s="38"/>
      <c r="ZA10" s="38"/>
      <c r="ZB10" s="38"/>
      <c r="ZC10" s="38"/>
      <c r="ZD10" s="38"/>
      <c r="ZE10" s="38"/>
      <c r="ZF10" s="38"/>
      <c r="ZG10" s="38"/>
      <c r="ZH10" s="38"/>
      <c r="ZI10" s="38"/>
      <c r="ZJ10" s="38"/>
      <c r="ZK10" s="38"/>
      <c r="ZL10" s="38"/>
      <c r="ZM10" s="38"/>
      <c r="ZN10" s="38"/>
      <c r="ZO10" s="38"/>
      <c r="ZP10" s="38"/>
      <c r="ZQ10" s="38"/>
      <c r="ZR10" s="38"/>
      <c r="ZS10" s="38"/>
      <c r="ZT10" s="38"/>
      <c r="ZU10" s="38"/>
      <c r="ZV10" s="38"/>
      <c r="ZW10" s="38"/>
      <c r="ZX10" s="38"/>
      <c r="ZY10" s="38"/>
      <c r="ZZ10" s="38"/>
      <c r="AAA10" s="38"/>
      <c r="AAB10" s="38"/>
      <c r="AAC10" s="38"/>
      <c r="AAD10" s="38"/>
      <c r="AAE10" s="38"/>
      <c r="AAF10" s="38"/>
      <c r="AAG10" s="38"/>
      <c r="AAH10" s="38"/>
      <c r="AAI10" s="38"/>
      <c r="AAJ10" s="38"/>
      <c r="AAK10" s="38"/>
      <c r="AAL10" s="38"/>
      <c r="AAM10" s="38"/>
      <c r="AAN10" s="38"/>
      <c r="AAO10" s="38"/>
      <c r="AAP10" s="38"/>
      <c r="AAQ10" s="38"/>
      <c r="AAR10" s="38"/>
      <c r="AAS10" s="38"/>
      <c r="AAT10" s="38"/>
      <c r="AAU10" s="38"/>
      <c r="AAV10" s="38"/>
      <c r="AAW10" s="38"/>
      <c r="AAX10" s="38"/>
      <c r="AAY10" s="38"/>
      <c r="AAZ10" s="38"/>
      <c r="ABA10" s="38"/>
      <c r="ABB10" s="38"/>
      <c r="ABC10" s="38"/>
      <c r="ABD10" s="38"/>
      <c r="ABE10" s="38"/>
      <c r="ABF10" s="38"/>
      <c r="ABG10" s="38"/>
      <c r="ABH10" s="38"/>
      <c r="ABI10" s="38"/>
      <c r="ABJ10" s="38"/>
      <c r="ABK10" s="38"/>
      <c r="ABL10" s="38"/>
      <c r="ABM10" s="38"/>
      <c r="ABN10" s="38"/>
      <c r="ABO10" s="38"/>
      <c r="ABP10" s="38"/>
      <c r="ABQ10" s="38"/>
      <c r="ABR10" s="38"/>
      <c r="ABS10" s="38"/>
      <c r="ABT10" s="38"/>
      <c r="ABU10" s="38"/>
      <c r="ABV10" s="38"/>
      <c r="ABW10" s="38"/>
      <c r="ABX10" s="38"/>
      <c r="ABY10" s="38"/>
      <c r="ABZ10" s="38"/>
      <c r="ACA10" s="38"/>
      <c r="ACB10" s="38"/>
      <c r="ACC10" s="38"/>
      <c r="ACD10" s="38"/>
      <c r="ACE10" s="38"/>
      <c r="ACF10" s="38"/>
      <c r="ACG10" s="38"/>
      <c r="ACH10" s="38"/>
      <c r="ACI10" s="38"/>
      <c r="ACJ10" s="38"/>
      <c r="ACK10" s="38"/>
      <c r="ACL10" s="38"/>
      <c r="ACM10" s="38"/>
      <c r="ACN10" s="38"/>
      <c r="ACO10" s="38"/>
      <c r="ACP10" s="38"/>
      <c r="ACQ10" s="38"/>
      <c r="ACR10" s="38"/>
      <c r="ACS10" s="38"/>
      <c r="ACT10" s="38"/>
      <c r="ACU10" s="38"/>
      <c r="ACV10" s="38"/>
      <c r="ACW10" s="38"/>
      <c r="ACX10" s="38"/>
      <c r="ACY10" s="38"/>
      <c r="ACZ10" s="38"/>
      <c r="ADA10" s="38"/>
      <c r="ADB10" s="38"/>
      <c r="ADC10" s="38"/>
      <c r="ADD10" s="38"/>
      <c r="ADE10" s="38"/>
      <c r="ADF10" s="38"/>
      <c r="ADG10" s="38"/>
      <c r="ADH10" s="38"/>
      <c r="ADI10" s="38"/>
      <c r="ADJ10" s="38"/>
      <c r="ADK10" s="38"/>
      <c r="ADL10" s="38"/>
      <c r="ADM10" s="38"/>
      <c r="ADN10" s="38"/>
      <c r="ADO10" s="38"/>
      <c r="ADP10" s="38"/>
      <c r="ADQ10" s="38"/>
      <c r="ADR10" s="38"/>
      <c r="ADS10" s="38"/>
      <c r="ADT10" s="38"/>
      <c r="ADU10" s="38"/>
      <c r="ADV10" s="38"/>
      <c r="ADW10" s="38"/>
      <c r="ADX10" s="38"/>
      <c r="ADY10" s="38"/>
      <c r="ADZ10" s="38"/>
      <c r="AEA10" s="38"/>
      <c r="AEB10" s="38"/>
      <c r="AEC10" s="38"/>
      <c r="AED10" s="38"/>
      <c r="AEE10" s="38"/>
      <c r="AEF10" s="38"/>
      <c r="AEG10" s="38"/>
      <c r="AEH10" s="38"/>
      <c r="AEI10" s="38"/>
      <c r="AEJ10" s="38"/>
      <c r="AEK10" s="38"/>
      <c r="AEL10" s="38"/>
      <c r="AEM10" s="38"/>
      <c r="AEN10" s="38"/>
      <c r="AEO10" s="38"/>
      <c r="AEP10" s="38"/>
      <c r="AEQ10" s="38"/>
      <c r="AER10" s="38"/>
      <c r="AES10" s="38"/>
      <c r="AET10" s="38"/>
      <c r="AEU10" s="38"/>
      <c r="AEV10" s="38"/>
      <c r="AEW10" s="38"/>
      <c r="AEX10" s="38"/>
      <c r="AEY10" s="38"/>
      <c r="AEZ10" s="38"/>
      <c r="AFA10" s="38"/>
      <c r="AFB10" s="38"/>
      <c r="AFC10" s="38"/>
      <c r="AFD10" s="38"/>
      <c r="AFE10" s="38"/>
      <c r="AFF10" s="38"/>
      <c r="AFG10" s="38"/>
      <c r="AFH10" s="38"/>
      <c r="AFI10" s="38"/>
      <c r="AFJ10" s="38"/>
      <c r="AFK10" s="38"/>
      <c r="AFL10" s="38"/>
      <c r="AFM10" s="38"/>
      <c r="AFN10" s="38"/>
      <c r="AFO10" s="38"/>
      <c r="AFP10" s="38"/>
      <c r="AFQ10" s="38"/>
      <c r="AFR10" s="38"/>
      <c r="AFS10" s="38"/>
      <c r="AFT10" s="38"/>
      <c r="AFU10" s="38"/>
      <c r="AFV10" s="38"/>
      <c r="AFW10" s="38"/>
      <c r="AFX10" s="38"/>
      <c r="AFY10" s="38"/>
      <c r="AFZ10" s="38"/>
      <c r="AGA10" s="38"/>
      <c r="AGB10" s="38"/>
      <c r="AGC10" s="38"/>
      <c r="AGD10" s="38"/>
      <c r="AGE10" s="38"/>
      <c r="AGF10" s="38"/>
      <c r="AGG10" s="38"/>
      <c r="AGH10" s="38"/>
      <c r="AGI10" s="38"/>
      <c r="AGJ10" s="38"/>
      <c r="AGK10" s="38"/>
      <c r="AGL10" s="38"/>
      <c r="AGM10" s="38"/>
      <c r="AGN10" s="38"/>
      <c r="AGO10" s="38"/>
      <c r="AGP10" s="38"/>
      <c r="AGQ10" s="38"/>
      <c r="AGR10" s="38"/>
      <c r="AGS10" s="38"/>
      <c r="AGT10" s="38"/>
      <c r="AGU10" s="38"/>
      <c r="AGV10" s="38"/>
      <c r="AGW10" s="38"/>
      <c r="AGX10" s="38"/>
      <c r="AGY10" s="38"/>
      <c r="AGZ10" s="38"/>
      <c r="AHA10" s="38"/>
      <c r="AHB10" s="38"/>
      <c r="AHC10" s="38"/>
      <c r="AHD10" s="38"/>
      <c r="AHE10" s="38"/>
      <c r="AHF10" s="38"/>
      <c r="AHG10" s="38"/>
      <c r="AHH10" s="38"/>
      <c r="AHI10" s="38"/>
      <c r="AHJ10" s="38"/>
      <c r="AHK10" s="38"/>
      <c r="AHL10" s="38"/>
      <c r="AHM10" s="38"/>
      <c r="AHN10" s="38"/>
      <c r="AHO10" s="38"/>
      <c r="AHP10" s="38"/>
      <c r="AHQ10" s="38"/>
      <c r="AHR10" s="38"/>
      <c r="AHS10" s="38"/>
      <c r="AHT10" s="38"/>
      <c r="AHU10" s="38"/>
      <c r="AHV10" s="38"/>
      <c r="AHW10" s="38"/>
      <c r="AHX10" s="38"/>
      <c r="AHY10" s="38"/>
      <c r="AHZ10" s="38"/>
      <c r="AIA10" s="38"/>
      <c r="AIB10" s="38"/>
      <c r="AIC10" s="38"/>
      <c r="AID10" s="38"/>
      <c r="AIE10" s="38"/>
      <c r="AIF10" s="38"/>
      <c r="AIG10" s="38"/>
      <c r="AIH10" s="38"/>
      <c r="AII10" s="38"/>
      <c r="AIJ10" s="38"/>
      <c r="AIK10" s="38"/>
      <c r="AIL10" s="38"/>
      <c r="AIM10" s="38"/>
      <c r="AIN10" s="38"/>
      <c r="AIO10" s="38"/>
      <c r="AIP10" s="38"/>
      <c r="AIQ10" s="38"/>
      <c r="AIR10" s="38"/>
      <c r="AIS10" s="38"/>
      <c r="AIT10" s="38"/>
      <c r="AIU10" s="38"/>
      <c r="AIV10" s="38"/>
      <c r="AIW10" s="38"/>
      <c r="AIX10" s="38"/>
      <c r="AIY10" s="38"/>
      <c r="AIZ10" s="38"/>
      <c r="AJA10" s="38"/>
      <c r="AJB10" s="38"/>
      <c r="AJC10" s="38"/>
      <c r="AJD10" s="38"/>
      <c r="AJE10" s="38"/>
      <c r="AJF10" s="38"/>
      <c r="AJG10" s="38"/>
      <c r="AJH10" s="38"/>
      <c r="AJI10" s="38"/>
      <c r="AJJ10" s="38"/>
      <c r="AJK10" s="38"/>
      <c r="AJL10" s="38"/>
      <c r="AJM10" s="38"/>
      <c r="AJN10" s="38"/>
      <c r="AJO10" s="38"/>
      <c r="AJP10" s="38"/>
      <c r="AJQ10" s="38"/>
      <c r="AJR10" s="38"/>
      <c r="AJS10" s="38"/>
      <c r="AJT10" s="38"/>
      <c r="AJU10" s="38"/>
      <c r="AJV10" s="38"/>
      <c r="AJW10" s="38"/>
      <c r="AJX10" s="38"/>
      <c r="AJY10" s="38"/>
      <c r="AJZ10" s="54" t="s">
        <v>17</v>
      </c>
      <c r="AKA10" s="90"/>
      <c r="AKB10" s="38">
        <v>18500</v>
      </c>
      <c r="AKC10" s="38"/>
      <c r="AKD10" s="90"/>
      <c r="AKE10" s="38">
        <v>350990</v>
      </c>
      <c r="AKF10" s="38">
        <f>185790+163000+1700</f>
        <v>350490</v>
      </c>
      <c r="AKG10" s="90"/>
      <c r="AKH10" s="2">
        <f t="shared" si="1"/>
        <v>19000</v>
      </c>
      <c r="AKJ10" s="90"/>
      <c r="AKK10" s="38"/>
      <c r="AKL10" s="38"/>
      <c r="AKM10" s="90"/>
      <c r="AKN10" s="38"/>
      <c r="AKO10" s="38"/>
      <c r="AKP10" s="90"/>
      <c r="AKQ10" s="38"/>
      <c r="AKR10" s="38"/>
      <c r="AKS10" s="90"/>
      <c r="AKT10" s="38"/>
      <c r="AKU10" s="38"/>
      <c r="AKV10" s="38"/>
      <c r="AKW10" s="38"/>
      <c r="AKX10" s="38"/>
      <c r="AKY10" s="38"/>
      <c r="AKZ10" s="38"/>
      <c r="ALA10" s="38"/>
      <c r="ALB10" s="38"/>
      <c r="ALC10" s="38"/>
      <c r="ALD10" s="38"/>
      <c r="ALG10" s="2" t="s">
        <v>10</v>
      </c>
      <c r="ALI10" s="4">
        <f>B11</f>
        <v>5720</v>
      </c>
      <c r="ALL10" s="4">
        <f>B12+B13</f>
        <v>331840</v>
      </c>
      <c r="ALM10" s="4">
        <f>D11+D12+D13+D14+D15+D16+D17</f>
        <v>349810</v>
      </c>
      <c r="ALP10" s="4">
        <v>12250</v>
      </c>
    </row>
    <row r="11" spans="1:1008" x14ac:dyDescent="0.35">
      <c r="A11" s="2" t="s">
        <v>11</v>
      </c>
      <c r="B11" s="10">
        <v>5720</v>
      </c>
      <c r="C11" s="93" t="s">
        <v>12</v>
      </c>
      <c r="D11" s="94">
        <v>100070</v>
      </c>
      <c r="E11" s="10"/>
      <c r="F11" s="65"/>
      <c r="G11" s="10" t="s">
        <v>13</v>
      </c>
      <c r="H11" s="65"/>
      <c r="I11" s="96">
        <f>B31</f>
        <v>18500</v>
      </c>
      <c r="J11" s="96"/>
      <c r="K11" s="65"/>
      <c r="L11" s="96">
        <f>350990</f>
        <v>350990</v>
      </c>
      <c r="M11" s="96">
        <f>185790+163000+1700</f>
        <v>350490</v>
      </c>
      <c r="N11" s="65"/>
      <c r="O11" s="96">
        <f t="shared" si="2"/>
        <v>19000</v>
      </c>
      <c r="P11" s="96"/>
      <c r="Q11" s="65"/>
      <c r="R11" s="96"/>
      <c r="S11" s="96"/>
      <c r="T11" s="65"/>
      <c r="U11" s="96">
        <f t="shared" si="3"/>
        <v>19000</v>
      </c>
      <c r="V11" s="96"/>
      <c r="W11" s="65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57" t="s">
        <v>16</v>
      </c>
      <c r="AKA11" s="41"/>
      <c r="AKB11" s="10"/>
      <c r="AKC11" s="10">
        <v>12500</v>
      </c>
      <c r="AKD11" s="41"/>
      <c r="AKE11" s="10">
        <f>100070+18500</f>
        <v>118570</v>
      </c>
      <c r="AKF11" s="10">
        <v>120270</v>
      </c>
      <c r="AKG11" s="41"/>
      <c r="AKI11" s="2">
        <f t="shared" ref="AKI11:AKI43" si="4">AKC11+AKF11-AKB11-AKE11</f>
        <v>14200</v>
      </c>
      <c r="AKJ11" s="41"/>
      <c r="AKK11" s="10"/>
      <c r="AKL11" s="10"/>
      <c r="AKM11" s="41"/>
      <c r="AKN11" s="10"/>
      <c r="AKO11" s="10"/>
      <c r="AKP11" s="41"/>
      <c r="AKQ11" s="10"/>
      <c r="AKR11" s="10"/>
      <c r="AKS11" s="41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G11" s="2" t="s">
        <v>9</v>
      </c>
      <c r="ALI11" s="4">
        <f>B22</f>
        <v>620</v>
      </c>
      <c r="ALL11" s="4">
        <f>850+5000+B23</f>
        <v>168850</v>
      </c>
      <c r="ALM11" s="4">
        <f>SUM(D22:D25)</f>
        <v>168970</v>
      </c>
      <c r="ALO11" s="4">
        <f t="shared" ref="ALO11:ALO50" si="5">ALI11+ALL11-ALM11</f>
        <v>500</v>
      </c>
    </row>
    <row r="12" spans="1:1008" x14ac:dyDescent="0.35">
      <c r="A12" s="95" t="s">
        <v>14</v>
      </c>
      <c r="B12" s="94">
        <f>D32</f>
        <v>185790</v>
      </c>
      <c r="C12" s="11" t="s">
        <v>15</v>
      </c>
      <c r="D12" s="10">
        <v>29500</v>
      </c>
      <c r="E12" s="10"/>
      <c r="F12" s="65"/>
      <c r="G12" s="10" t="s">
        <v>12</v>
      </c>
      <c r="H12" s="65"/>
      <c r="I12" s="96"/>
      <c r="J12" s="96">
        <f>D39</f>
        <v>12500</v>
      </c>
      <c r="K12" s="65"/>
      <c r="L12" s="96">
        <f>100070+18500</f>
        <v>118570</v>
      </c>
      <c r="M12" s="96">
        <v>120270</v>
      </c>
      <c r="N12" s="65"/>
      <c r="O12" s="96"/>
      <c r="P12" s="96">
        <f t="shared" ref="P12:P43" si="6">J12+M12-L12</f>
        <v>14200</v>
      </c>
      <c r="Q12" s="65"/>
      <c r="R12" s="96"/>
      <c r="S12" s="96"/>
      <c r="T12" s="65"/>
      <c r="U12" s="96"/>
      <c r="V12" s="96">
        <f t="shared" ref="V12:V44" si="7">P12</f>
        <v>14200</v>
      </c>
      <c r="W12" s="65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54" t="s">
        <v>20</v>
      </c>
      <c r="AKA12" s="41"/>
      <c r="AKB12" s="10">
        <v>100000</v>
      </c>
      <c r="AKC12" s="10"/>
      <c r="AKD12" s="41"/>
      <c r="AKE12" s="10">
        <v>10000</v>
      </c>
      <c r="AKF12" s="10"/>
      <c r="AKG12" s="41"/>
      <c r="AKH12" s="2">
        <f t="shared" si="1"/>
        <v>110000</v>
      </c>
      <c r="AKJ12" s="41"/>
      <c r="AKK12" s="10"/>
      <c r="AKL12" s="10"/>
      <c r="AKM12" s="41"/>
      <c r="AKN12" s="10"/>
      <c r="AKO12" s="10"/>
      <c r="AKP12" s="41"/>
      <c r="AKQ12" s="10"/>
      <c r="AKR12" s="10"/>
      <c r="AKS12" s="41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G12" s="2" t="s">
        <v>17</v>
      </c>
      <c r="ALI12" s="4">
        <f>B31</f>
        <v>18500</v>
      </c>
      <c r="ALL12" s="4">
        <f>ALM40</f>
        <v>350990</v>
      </c>
      <c r="ALM12" s="4">
        <f>D31+D32</f>
        <v>348790</v>
      </c>
      <c r="ALO12" s="4">
        <f t="shared" si="5"/>
        <v>20700</v>
      </c>
    </row>
    <row r="13" spans="1:1008" x14ac:dyDescent="0.35">
      <c r="A13" s="95" t="s">
        <v>18</v>
      </c>
      <c r="B13" s="94">
        <f>D24</f>
        <v>146050</v>
      </c>
      <c r="C13" s="11" t="s">
        <v>19</v>
      </c>
      <c r="D13" s="10">
        <v>54300</v>
      </c>
      <c r="E13" s="10"/>
      <c r="F13" s="65"/>
      <c r="G13" s="2" t="s">
        <v>20</v>
      </c>
      <c r="H13" s="65"/>
      <c r="I13" s="96">
        <f>C47</f>
        <v>100000</v>
      </c>
      <c r="J13" s="96"/>
      <c r="K13" s="65"/>
      <c r="L13" s="96">
        <v>10000</v>
      </c>
      <c r="M13" s="96"/>
      <c r="N13" s="65"/>
      <c r="O13" s="96">
        <f t="shared" si="2"/>
        <v>110000</v>
      </c>
      <c r="P13" s="96"/>
      <c r="Q13" s="65"/>
      <c r="R13" s="96"/>
      <c r="S13" s="96"/>
      <c r="T13" s="65"/>
      <c r="U13" s="96">
        <f t="shared" si="3"/>
        <v>110000</v>
      </c>
      <c r="V13" s="96"/>
      <c r="W13" s="65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54" t="s">
        <v>22</v>
      </c>
      <c r="AKA13" s="41"/>
      <c r="AKB13" s="10">
        <v>140000</v>
      </c>
      <c r="AKC13" s="10"/>
      <c r="AKD13" s="41"/>
      <c r="AKE13" s="10"/>
      <c r="AKF13" s="10"/>
      <c r="AKG13" s="41"/>
      <c r="AKH13" s="2">
        <f t="shared" si="1"/>
        <v>140000</v>
      </c>
      <c r="AKJ13" s="41"/>
      <c r="AKK13" s="10"/>
      <c r="AKL13" s="10"/>
      <c r="AKM13" s="41"/>
      <c r="AKN13" s="10"/>
      <c r="AKO13" s="10"/>
      <c r="AKP13" s="41"/>
      <c r="AKQ13" s="10"/>
      <c r="AKR13" s="10"/>
      <c r="AKS13" s="41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G13" s="2" t="s">
        <v>16</v>
      </c>
      <c r="ALJ13" s="4">
        <f>D39</f>
        <v>12500</v>
      </c>
      <c r="ALL13" s="4">
        <f>100070+18500</f>
        <v>118570</v>
      </c>
      <c r="ALM13" s="4">
        <f>D40</f>
        <v>120270</v>
      </c>
      <c r="ALP13" s="4">
        <f t="shared" ref="ALP13:ALP50" si="8">ALJ13+ALM13-ALL13</f>
        <v>14200</v>
      </c>
    </row>
    <row r="14" spans="1:1008" x14ac:dyDescent="0.35">
      <c r="B14" s="10"/>
      <c r="C14" s="11" t="s">
        <v>21</v>
      </c>
      <c r="D14" s="10">
        <v>25940</v>
      </c>
      <c r="E14" s="10"/>
      <c r="F14" s="65"/>
      <c r="G14" s="2" t="s">
        <v>22</v>
      </c>
      <c r="H14" s="65"/>
      <c r="I14" s="96">
        <f t="shared" ref="I14:I18" si="9">C48</f>
        <v>140000</v>
      </c>
      <c r="J14" s="96"/>
      <c r="K14" s="65"/>
      <c r="L14" s="96"/>
      <c r="M14" s="96"/>
      <c r="N14" s="65"/>
      <c r="O14" s="96">
        <f t="shared" si="2"/>
        <v>140000</v>
      </c>
      <c r="P14" s="96"/>
      <c r="Q14" s="65"/>
      <c r="R14" s="96"/>
      <c r="S14" s="96"/>
      <c r="T14" s="65"/>
      <c r="U14" s="96">
        <f t="shared" si="3"/>
        <v>140000</v>
      </c>
      <c r="V14" s="96"/>
      <c r="W14" s="65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54" t="s">
        <v>24</v>
      </c>
      <c r="AKA14" s="41"/>
      <c r="AKC14" s="10">
        <v>15000</v>
      </c>
      <c r="AKD14" s="41"/>
      <c r="AKE14" s="10"/>
      <c r="AKF14" s="10">
        <v>5000</v>
      </c>
      <c r="AKG14" s="41"/>
      <c r="AKI14" s="2">
        <f t="shared" si="4"/>
        <v>20000</v>
      </c>
      <c r="AKJ14" s="41"/>
      <c r="AKK14" s="10"/>
      <c r="AKL14" s="10"/>
      <c r="AKM14" s="41"/>
      <c r="AKN14" s="10"/>
      <c r="AKO14" s="10"/>
      <c r="AKP14" s="41"/>
      <c r="AKQ14" s="10"/>
      <c r="AKR14" s="10"/>
      <c r="AKS14" s="41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G14" s="2" t="s">
        <v>20</v>
      </c>
      <c r="ALI14" s="13">
        <v>100000</v>
      </c>
      <c r="ALL14" s="4">
        <v>10000</v>
      </c>
      <c r="ALO14" s="4">
        <f t="shared" si="5"/>
        <v>110000</v>
      </c>
    </row>
    <row r="15" spans="1:1008" x14ac:dyDescent="0.35">
      <c r="B15" s="10"/>
      <c r="C15" s="11" t="s">
        <v>23</v>
      </c>
      <c r="D15" s="10">
        <v>15000</v>
      </c>
      <c r="E15" s="10"/>
      <c r="F15" s="65"/>
      <c r="G15" s="2" t="s">
        <v>24</v>
      </c>
      <c r="H15" s="65"/>
      <c r="I15" s="96"/>
      <c r="J15" s="96">
        <f>C49</f>
        <v>15000</v>
      </c>
      <c r="K15" s="65"/>
      <c r="L15" s="96"/>
      <c r="M15" s="96">
        <v>5000</v>
      </c>
      <c r="N15" s="65"/>
      <c r="O15" s="96"/>
      <c r="P15" s="96">
        <f t="shared" si="6"/>
        <v>20000</v>
      </c>
      <c r="Q15" s="65"/>
      <c r="R15" s="96"/>
      <c r="S15" s="96"/>
      <c r="T15" s="65"/>
      <c r="U15" s="96"/>
      <c r="V15" s="96">
        <f t="shared" si="7"/>
        <v>20000</v>
      </c>
      <c r="W15" s="65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54" t="s">
        <v>26</v>
      </c>
      <c r="AKA15" s="41"/>
      <c r="AKB15" s="10">
        <v>100000</v>
      </c>
      <c r="AKC15" s="10"/>
      <c r="AKD15" s="41"/>
      <c r="AKE15" s="10"/>
      <c r="AKF15" s="10"/>
      <c r="AKG15" s="41"/>
      <c r="AKH15" s="2">
        <f t="shared" si="1"/>
        <v>100000</v>
      </c>
      <c r="AKJ15" s="41"/>
      <c r="AKK15" s="10"/>
      <c r="AKL15" s="10"/>
      <c r="AKM15" s="41"/>
      <c r="AKN15" s="10"/>
      <c r="AKO15" s="10"/>
      <c r="AKP15" s="41"/>
      <c r="AKQ15" s="10"/>
      <c r="AKR15" s="10"/>
      <c r="AKS15" s="41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G15" s="2" t="s">
        <v>22</v>
      </c>
      <c r="ALI15" s="13">
        <v>140000</v>
      </c>
      <c r="ALO15" s="4">
        <f t="shared" si="5"/>
        <v>140000</v>
      </c>
    </row>
    <row r="16" spans="1:1008" x14ac:dyDescent="0.35">
      <c r="B16" s="10"/>
      <c r="C16" s="11" t="s">
        <v>25</v>
      </c>
      <c r="D16" s="10">
        <f>112500-44300-16200</f>
        <v>52000</v>
      </c>
      <c r="E16" s="10"/>
      <c r="F16" s="65"/>
      <c r="G16" s="2" t="s">
        <v>26</v>
      </c>
      <c r="H16" s="65"/>
      <c r="I16" s="96">
        <f t="shared" si="9"/>
        <v>100000</v>
      </c>
      <c r="J16" s="96"/>
      <c r="K16" s="65"/>
      <c r="L16" s="96"/>
      <c r="M16" s="96"/>
      <c r="N16" s="65"/>
      <c r="O16" s="96">
        <f t="shared" si="2"/>
        <v>100000</v>
      </c>
      <c r="P16" s="96"/>
      <c r="Q16" s="65"/>
      <c r="R16" s="96"/>
      <c r="S16" s="96"/>
      <c r="T16" s="65"/>
      <c r="U16" s="96">
        <f t="shared" si="3"/>
        <v>100000</v>
      </c>
      <c r="V16" s="96"/>
      <c r="W16" s="65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54" t="s">
        <v>29</v>
      </c>
      <c r="AKA16" s="41"/>
      <c r="AKC16" s="10">
        <v>25000</v>
      </c>
      <c r="AKD16" s="41"/>
      <c r="AKE16" s="10"/>
      <c r="AKF16" s="10">
        <f>AKE35</f>
        <v>10000</v>
      </c>
      <c r="AKG16" s="41"/>
      <c r="AKI16" s="2">
        <f t="shared" si="4"/>
        <v>35000</v>
      </c>
      <c r="AKJ16" s="41"/>
      <c r="AKK16" s="10"/>
      <c r="AKL16" s="10"/>
      <c r="AKM16" s="41"/>
      <c r="AKN16" s="10"/>
      <c r="AKO16" s="10"/>
      <c r="AKP16" s="41"/>
      <c r="AKQ16" s="10"/>
      <c r="AKR16" s="10"/>
      <c r="AKS16" s="41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G16" s="2" t="s">
        <v>24</v>
      </c>
      <c r="ALJ16" s="13">
        <v>15000</v>
      </c>
      <c r="ALM16" s="4">
        <v>5000</v>
      </c>
      <c r="ALP16" s="4">
        <f t="shared" si="8"/>
        <v>20000</v>
      </c>
    </row>
    <row r="17" spans="1:1004" ht="17" x14ac:dyDescent="0.5">
      <c r="A17" s="2" t="s">
        <v>27</v>
      </c>
      <c r="B17" s="14">
        <f>16510-4260</f>
        <v>12250</v>
      </c>
      <c r="C17" s="11" t="s">
        <v>28</v>
      </c>
      <c r="D17" s="15">
        <v>73000</v>
      </c>
      <c r="E17" s="15"/>
      <c r="F17" s="66"/>
      <c r="G17" s="2" t="s">
        <v>29</v>
      </c>
      <c r="H17" s="66"/>
      <c r="I17" s="96"/>
      <c r="J17" s="96">
        <f>C51</f>
        <v>25000</v>
      </c>
      <c r="K17" s="66"/>
      <c r="L17" s="96"/>
      <c r="M17" s="96">
        <v>10000</v>
      </c>
      <c r="N17" s="66"/>
      <c r="O17" s="96"/>
      <c r="P17" s="96">
        <f t="shared" si="6"/>
        <v>35000</v>
      </c>
      <c r="Q17" s="66"/>
      <c r="R17" s="96"/>
      <c r="S17" s="96"/>
      <c r="T17" s="66"/>
      <c r="U17" s="96"/>
      <c r="V17" s="96">
        <f t="shared" si="7"/>
        <v>35000</v>
      </c>
      <c r="W17" s="66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54" t="s">
        <v>30</v>
      </c>
      <c r="AKA17" s="42"/>
      <c r="AKB17" s="10">
        <v>56500</v>
      </c>
      <c r="AKC17" s="15"/>
      <c r="AKD17" s="42"/>
      <c r="AKE17" s="15"/>
      <c r="AKF17" s="15"/>
      <c r="AKG17" s="42"/>
      <c r="AKH17" s="2">
        <f t="shared" si="1"/>
        <v>56500</v>
      </c>
      <c r="AKJ17" s="42"/>
      <c r="AKK17" s="15"/>
      <c r="AKL17" s="15"/>
      <c r="AKM17" s="42"/>
      <c r="AKN17" s="15"/>
      <c r="AKO17" s="15"/>
      <c r="AKP17" s="42"/>
      <c r="AKQ17" s="15"/>
      <c r="AKR17" s="15"/>
      <c r="AKS17" s="42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G17" s="2" t="s">
        <v>26</v>
      </c>
      <c r="ALI17" s="13">
        <v>100000</v>
      </c>
      <c r="ALO17" s="4">
        <f t="shared" si="5"/>
        <v>100000</v>
      </c>
      <c r="ALP17" s="4">
        <f t="shared" si="8"/>
        <v>0</v>
      </c>
    </row>
    <row r="18" spans="1:1004" ht="17" x14ac:dyDescent="0.5">
      <c r="B18" s="16">
        <f>SUM(B11:B17)</f>
        <v>349810</v>
      </c>
      <c r="C18" s="11"/>
      <c r="D18" s="17">
        <f>SUM(D11:D17)</f>
        <v>349810</v>
      </c>
      <c r="E18" s="17"/>
      <c r="F18" s="67"/>
      <c r="G18" s="2" t="s">
        <v>30</v>
      </c>
      <c r="H18" s="67"/>
      <c r="I18" s="96">
        <f t="shared" si="9"/>
        <v>56500</v>
      </c>
      <c r="J18" s="96"/>
      <c r="K18" s="67"/>
      <c r="L18" s="96"/>
      <c r="M18" s="96"/>
      <c r="N18" s="67"/>
      <c r="O18" s="96">
        <f t="shared" si="2"/>
        <v>56500</v>
      </c>
      <c r="P18" s="96"/>
      <c r="Q18" s="67"/>
      <c r="R18" s="96">
        <f t="shared" ref="R18:R41" si="10">O18</f>
        <v>56500</v>
      </c>
      <c r="S18" s="96"/>
      <c r="T18" s="67"/>
      <c r="U18" s="96"/>
      <c r="V18" s="96"/>
      <c r="W18" s="6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54" t="s">
        <v>31</v>
      </c>
      <c r="AKA18" s="43"/>
      <c r="AKC18" s="10">
        <v>100000</v>
      </c>
      <c r="AKD18" s="43"/>
      <c r="AKE18" s="17"/>
      <c r="AKF18" s="17">
        <v>5000</v>
      </c>
      <c r="AKG18" s="43"/>
      <c r="AKI18" s="2">
        <f t="shared" si="4"/>
        <v>105000</v>
      </c>
      <c r="AKJ18" s="43"/>
      <c r="AKK18" s="17"/>
      <c r="AKL18" s="17"/>
      <c r="AKM18" s="43"/>
      <c r="AKN18" s="17"/>
      <c r="AKO18" s="17"/>
      <c r="AKP18" s="43"/>
      <c r="AKQ18" s="17"/>
      <c r="AKR18" s="17"/>
      <c r="AKS18" s="43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G18" s="2" t="s">
        <v>29</v>
      </c>
      <c r="ALJ18" s="13">
        <v>25000</v>
      </c>
      <c r="ALM18" s="4">
        <v>10000</v>
      </c>
      <c r="ALP18" s="4">
        <f t="shared" si="8"/>
        <v>35000</v>
      </c>
    </row>
    <row r="19" spans="1:1004" x14ac:dyDescent="0.35">
      <c r="D19" s="18"/>
      <c r="E19" s="18"/>
      <c r="F19" s="68"/>
      <c r="G19" s="2" t="s">
        <v>31</v>
      </c>
      <c r="H19" s="68"/>
      <c r="I19" s="96"/>
      <c r="J19" s="96">
        <f>C53</f>
        <v>100000</v>
      </c>
      <c r="K19" s="68"/>
      <c r="L19" s="96"/>
      <c r="M19" s="96">
        <v>5000</v>
      </c>
      <c r="N19" s="68"/>
      <c r="O19" s="96"/>
      <c r="P19" s="96">
        <f t="shared" si="6"/>
        <v>105000</v>
      </c>
      <c r="Q19" s="68"/>
      <c r="R19" s="96"/>
      <c r="S19" s="96"/>
      <c r="T19" s="68"/>
      <c r="U19" s="96"/>
      <c r="V19" s="96">
        <f t="shared" si="7"/>
        <v>105000</v>
      </c>
      <c r="W19" s="6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54" t="s">
        <v>33</v>
      </c>
      <c r="AKA19" s="44"/>
      <c r="AKC19" s="10">
        <v>3000</v>
      </c>
      <c r="AKD19" s="44"/>
      <c r="AKE19" s="18"/>
      <c r="AKF19" s="18">
        <v>850</v>
      </c>
      <c r="AKG19" s="44"/>
      <c r="AKI19" s="2">
        <f t="shared" si="4"/>
        <v>3850</v>
      </c>
      <c r="AKJ19" s="44"/>
      <c r="AKK19" s="18"/>
      <c r="AKL19" s="18"/>
      <c r="AKM19" s="44"/>
      <c r="AKN19" s="18"/>
      <c r="AKO19" s="18"/>
      <c r="AKP19" s="44"/>
      <c r="AKQ19" s="18"/>
      <c r="AKR19" s="18"/>
      <c r="AKS19" s="44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G19" s="2" t="s">
        <v>30</v>
      </c>
      <c r="ALI19" s="4">
        <v>56500</v>
      </c>
      <c r="ALO19" s="4">
        <f t="shared" si="5"/>
        <v>56500</v>
      </c>
    </row>
    <row r="20" spans="1:1004" x14ac:dyDescent="0.35">
      <c r="A20" s="7"/>
      <c r="B20" s="98" t="s">
        <v>32</v>
      </c>
      <c r="C20" s="98"/>
      <c r="D20" s="7"/>
      <c r="E20" s="61"/>
      <c r="F20" s="63"/>
      <c r="G20" s="2" t="s">
        <v>33</v>
      </c>
      <c r="H20" s="63"/>
      <c r="I20" s="96"/>
      <c r="J20" s="96">
        <f>C54</f>
        <v>3000</v>
      </c>
      <c r="K20" s="63"/>
      <c r="L20" s="96"/>
      <c r="M20" s="96">
        <v>850</v>
      </c>
      <c r="N20" s="63"/>
      <c r="O20" s="96"/>
      <c r="P20" s="96">
        <f t="shared" si="6"/>
        <v>3850</v>
      </c>
      <c r="Q20" s="63"/>
      <c r="R20" s="96"/>
      <c r="S20" s="96"/>
      <c r="T20" s="63"/>
      <c r="U20" s="96"/>
      <c r="V20" s="96">
        <f t="shared" si="7"/>
        <v>3850</v>
      </c>
      <c r="W20" s="63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  <c r="ABX20" s="61"/>
      <c r="ABY20" s="61"/>
      <c r="ABZ20" s="61"/>
      <c r="ACA20" s="61"/>
      <c r="ACB20" s="61"/>
      <c r="ACC20" s="61"/>
      <c r="ACD20" s="61"/>
      <c r="ACE20" s="61"/>
      <c r="ACF20" s="61"/>
      <c r="ACG20" s="61"/>
      <c r="ACH20" s="61"/>
      <c r="ACI20" s="61"/>
      <c r="ACJ20" s="61"/>
      <c r="ACK20" s="61"/>
      <c r="ACL20" s="61"/>
      <c r="ACM20" s="61"/>
      <c r="ACN20" s="61"/>
      <c r="ACO20" s="61"/>
      <c r="ACP20" s="61"/>
      <c r="ACQ20" s="61"/>
      <c r="ACR20" s="61"/>
      <c r="ACS20" s="61"/>
      <c r="ACT20" s="61"/>
      <c r="ACU20" s="61"/>
      <c r="ACV20" s="61"/>
      <c r="ACW20" s="61"/>
      <c r="ACX20" s="61"/>
      <c r="ACY20" s="61"/>
      <c r="ACZ20" s="61"/>
      <c r="ADA20" s="61"/>
      <c r="ADB20" s="61"/>
      <c r="ADC20" s="61"/>
      <c r="ADD20" s="61"/>
      <c r="ADE20" s="61"/>
      <c r="ADF20" s="61"/>
      <c r="ADG20" s="61"/>
      <c r="ADH20" s="61"/>
      <c r="ADI20" s="61"/>
      <c r="ADJ20" s="61"/>
      <c r="ADK20" s="61"/>
      <c r="ADL20" s="61"/>
      <c r="ADM20" s="61"/>
      <c r="ADN20" s="61"/>
      <c r="ADO20" s="61"/>
      <c r="ADP20" s="61"/>
      <c r="ADQ20" s="61"/>
      <c r="ADR20" s="61"/>
      <c r="ADS20" s="61"/>
      <c r="ADT20" s="61"/>
      <c r="ADU20" s="61"/>
      <c r="ADV20" s="61"/>
      <c r="ADW20" s="61"/>
      <c r="ADX20" s="61"/>
      <c r="ADY20" s="61"/>
      <c r="ADZ20" s="61"/>
      <c r="AEA20" s="61"/>
      <c r="AEB20" s="61"/>
      <c r="AEC20" s="61"/>
      <c r="AED20" s="61"/>
      <c r="AEE20" s="61"/>
      <c r="AEF20" s="61"/>
      <c r="AEG20" s="61"/>
      <c r="AEH20" s="61"/>
      <c r="AEI20" s="61"/>
      <c r="AEJ20" s="61"/>
      <c r="AEK20" s="61"/>
      <c r="AEL20" s="61"/>
      <c r="AEM20" s="61"/>
      <c r="AEN20" s="61"/>
      <c r="AEO20" s="61"/>
      <c r="AEP20" s="61"/>
      <c r="AEQ20" s="61"/>
      <c r="AER20" s="61"/>
      <c r="AES20" s="61"/>
      <c r="AET20" s="61"/>
      <c r="AEU20" s="61"/>
      <c r="AEV20" s="61"/>
      <c r="AEW20" s="61"/>
      <c r="AEX20" s="61"/>
      <c r="AEY20" s="61"/>
      <c r="AEZ20" s="61"/>
      <c r="AFA20" s="61"/>
      <c r="AFB20" s="61"/>
      <c r="AFC20" s="61"/>
      <c r="AFD20" s="61"/>
      <c r="AFE20" s="61"/>
      <c r="AFF20" s="61"/>
      <c r="AFG20" s="61"/>
      <c r="AFH20" s="61"/>
      <c r="AFI20" s="61"/>
      <c r="AFJ20" s="61"/>
      <c r="AFK20" s="61"/>
      <c r="AFL20" s="61"/>
      <c r="AFM20" s="61"/>
      <c r="AFN20" s="61"/>
      <c r="AFO20" s="61"/>
      <c r="AFP20" s="61"/>
      <c r="AFQ20" s="61"/>
      <c r="AFR20" s="61"/>
      <c r="AFS20" s="61"/>
      <c r="AFT20" s="61"/>
      <c r="AFU20" s="61"/>
      <c r="AFV20" s="61"/>
      <c r="AFW20" s="61"/>
      <c r="AFX20" s="61"/>
      <c r="AFY20" s="61"/>
      <c r="AFZ20" s="61"/>
      <c r="AGA20" s="61"/>
      <c r="AGB20" s="61"/>
      <c r="AGC20" s="61"/>
      <c r="AGD20" s="61"/>
      <c r="AGE20" s="61"/>
      <c r="AGF20" s="61"/>
      <c r="AGG20" s="61"/>
      <c r="AGH20" s="61"/>
      <c r="AGI20" s="61"/>
      <c r="AGJ20" s="61"/>
      <c r="AGK20" s="61"/>
      <c r="AGL20" s="61"/>
      <c r="AGM20" s="61"/>
      <c r="AGN20" s="61"/>
      <c r="AGO20" s="61"/>
      <c r="AGP20" s="61"/>
      <c r="AGQ20" s="61"/>
      <c r="AGR20" s="61"/>
      <c r="AGS20" s="61"/>
      <c r="AGT20" s="61"/>
      <c r="AGU20" s="61"/>
      <c r="AGV20" s="61"/>
      <c r="AGW20" s="61"/>
      <c r="AGX20" s="61"/>
      <c r="AGY20" s="61"/>
      <c r="AGZ20" s="61"/>
      <c r="AHA20" s="61"/>
      <c r="AHB20" s="61"/>
      <c r="AHC20" s="61"/>
      <c r="AHD20" s="61"/>
      <c r="AHE20" s="61"/>
      <c r="AHF20" s="61"/>
      <c r="AHG20" s="61"/>
      <c r="AHH20" s="61"/>
      <c r="AHI20" s="61"/>
      <c r="AHJ20" s="61"/>
      <c r="AHK20" s="61"/>
      <c r="AHL20" s="61"/>
      <c r="AHM20" s="61"/>
      <c r="AHN20" s="61"/>
      <c r="AHO20" s="61"/>
      <c r="AHP20" s="61"/>
      <c r="AHQ20" s="61"/>
      <c r="AHR20" s="61"/>
      <c r="AHS20" s="61"/>
      <c r="AHT20" s="61"/>
      <c r="AHU20" s="61"/>
      <c r="AHV20" s="61"/>
      <c r="AHW20" s="61"/>
      <c r="AHX20" s="61"/>
      <c r="AHY20" s="61"/>
      <c r="AHZ20" s="61"/>
      <c r="AIA20" s="61"/>
      <c r="AIB20" s="61"/>
      <c r="AIC20" s="61"/>
      <c r="AID20" s="61"/>
      <c r="AIE20" s="61"/>
      <c r="AIF20" s="61"/>
      <c r="AIG20" s="61"/>
      <c r="AIH20" s="61"/>
      <c r="AII20" s="61"/>
      <c r="AIJ20" s="61"/>
      <c r="AIK20" s="61"/>
      <c r="AIL20" s="61"/>
      <c r="AIM20" s="61"/>
      <c r="AIN20" s="61"/>
      <c r="AIO20" s="61"/>
      <c r="AIP20" s="61"/>
      <c r="AIQ20" s="61"/>
      <c r="AIR20" s="61"/>
      <c r="AIS20" s="61"/>
      <c r="AIT20" s="61"/>
      <c r="AIU20" s="61"/>
      <c r="AIV20" s="61"/>
      <c r="AIW20" s="61"/>
      <c r="AIX20" s="61"/>
      <c r="AIY20" s="61"/>
      <c r="AIZ20" s="61"/>
      <c r="AJA20" s="61"/>
      <c r="AJB20" s="61"/>
      <c r="AJC20" s="61"/>
      <c r="AJD20" s="61"/>
      <c r="AJE20" s="61"/>
      <c r="AJF20" s="61"/>
      <c r="AJG20" s="61"/>
      <c r="AJH20" s="61"/>
      <c r="AJI20" s="61"/>
      <c r="AJJ20" s="61"/>
      <c r="AJK20" s="61"/>
      <c r="AJL20" s="61"/>
      <c r="AJM20" s="61"/>
      <c r="AJN20" s="61"/>
      <c r="AJO20" s="61"/>
      <c r="AJP20" s="61"/>
      <c r="AJQ20" s="61"/>
      <c r="AJR20" s="61"/>
      <c r="AJS20" s="61"/>
      <c r="AJT20" s="61"/>
      <c r="AJU20" s="61"/>
      <c r="AJV20" s="61"/>
      <c r="AJW20" s="61"/>
      <c r="AJX20" s="61"/>
      <c r="AJZ20" s="54" t="s">
        <v>34</v>
      </c>
      <c r="AKC20" s="10">
        <v>150000</v>
      </c>
      <c r="AKI20" s="2">
        <f t="shared" si="4"/>
        <v>150000</v>
      </c>
      <c r="ALG20" s="2" t="s">
        <v>31</v>
      </c>
      <c r="ALJ20" s="4">
        <v>100000</v>
      </c>
      <c r="ALM20" s="4">
        <v>5000</v>
      </c>
      <c r="ALP20" s="4">
        <f t="shared" si="8"/>
        <v>105000</v>
      </c>
    </row>
    <row r="21" spans="1:1004" x14ac:dyDescent="0.35">
      <c r="B21" s="6" t="s">
        <v>7</v>
      </c>
      <c r="C21" s="9"/>
      <c r="D21" s="6" t="s">
        <v>7</v>
      </c>
      <c r="E21" s="6"/>
      <c r="F21" s="64"/>
      <c r="G21" s="2" t="s">
        <v>34</v>
      </c>
      <c r="H21" s="64"/>
      <c r="I21" s="96"/>
      <c r="J21" s="96">
        <f>C55</f>
        <v>150000</v>
      </c>
      <c r="K21" s="64"/>
      <c r="L21" s="96"/>
      <c r="M21" s="96"/>
      <c r="N21" s="64"/>
      <c r="O21" s="96"/>
      <c r="P21" s="96">
        <f t="shared" si="6"/>
        <v>150000</v>
      </c>
      <c r="Q21" s="64"/>
      <c r="R21" s="96"/>
      <c r="S21" s="96"/>
      <c r="T21" s="64"/>
      <c r="U21" s="96"/>
      <c r="V21" s="96">
        <f t="shared" si="7"/>
        <v>150000</v>
      </c>
      <c r="W21" s="64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56" t="s">
        <v>265</v>
      </c>
      <c r="AKA21" s="40"/>
      <c r="AKB21" s="10"/>
      <c r="AKC21" s="6">
        <v>115840</v>
      </c>
      <c r="AKD21" s="40"/>
      <c r="AKE21" s="6"/>
      <c r="AKF21" s="6"/>
      <c r="AKG21" s="40"/>
      <c r="AKI21" s="2">
        <f t="shared" si="4"/>
        <v>115840</v>
      </c>
      <c r="AKJ21" s="40"/>
      <c r="AKK21" s="6"/>
      <c r="AKL21" s="6"/>
      <c r="AKM21" s="40"/>
      <c r="AKN21" s="6"/>
      <c r="AKO21" s="6"/>
      <c r="AKP21" s="40"/>
      <c r="AKQ21" s="6"/>
      <c r="AKR21" s="6"/>
      <c r="AKS21" s="40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G21" s="2" t="s">
        <v>33</v>
      </c>
      <c r="ALJ21" s="4">
        <v>3000</v>
      </c>
      <c r="ALM21" s="4">
        <v>850</v>
      </c>
      <c r="ALP21" s="4">
        <f t="shared" si="8"/>
        <v>3850</v>
      </c>
    </row>
    <row r="22" spans="1:1004" x14ac:dyDescent="0.35">
      <c r="A22" s="2" t="s">
        <v>11</v>
      </c>
      <c r="B22" s="10">
        <v>620</v>
      </c>
      <c r="C22" s="93" t="s">
        <v>35</v>
      </c>
      <c r="D22" s="94">
        <v>18500</v>
      </c>
      <c r="E22" s="10"/>
      <c r="F22" s="65"/>
      <c r="G22" s="10" t="s">
        <v>265</v>
      </c>
      <c r="H22" s="65"/>
      <c r="I22" s="96"/>
      <c r="J22" s="96">
        <v>115840</v>
      </c>
      <c r="K22" s="65"/>
      <c r="L22" s="96"/>
      <c r="M22" s="96"/>
      <c r="N22" s="65"/>
      <c r="O22" s="96"/>
      <c r="P22" s="96">
        <f t="shared" si="6"/>
        <v>115840</v>
      </c>
      <c r="Q22" s="65"/>
      <c r="R22" s="96"/>
      <c r="S22" s="96"/>
      <c r="T22" s="65"/>
      <c r="U22" s="96"/>
      <c r="V22" s="96">
        <f t="shared" si="7"/>
        <v>115840</v>
      </c>
      <c r="W22" s="65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1" t="s">
        <v>15</v>
      </c>
      <c r="AKC22" s="10"/>
      <c r="AKD22" s="41"/>
      <c r="AKE22" s="10">
        <v>29500</v>
      </c>
      <c r="AKF22" s="10"/>
      <c r="AKG22" s="41"/>
      <c r="AKH22" s="2">
        <f t="shared" si="1"/>
        <v>29500</v>
      </c>
      <c r="AKJ22" s="41"/>
      <c r="AKK22" s="10"/>
      <c r="AKL22" s="10"/>
      <c r="AKM22" s="41"/>
      <c r="AKN22" s="10"/>
      <c r="AKO22" s="10"/>
      <c r="AKP22" s="41"/>
      <c r="AKQ22" s="10"/>
      <c r="AKR22" s="10"/>
      <c r="AKS22" s="41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G22" s="2" t="s">
        <v>34</v>
      </c>
      <c r="ALJ22" s="4">
        <v>150000</v>
      </c>
      <c r="ALP22" s="4">
        <f t="shared" si="8"/>
        <v>150000</v>
      </c>
    </row>
    <row r="23" spans="1:1004" x14ac:dyDescent="0.35">
      <c r="A23" s="95" t="s">
        <v>14</v>
      </c>
      <c r="B23" s="94">
        <v>163000</v>
      </c>
      <c r="C23" s="11" t="s">
        <v>36</v>
      </c>
      <c r="D23" s="10">
        <v>3750</v>
      </c>
      <c r="E23" s="10"/>
      <c r="F23" s="65"/>
      <c r="G23" s="11" t="s">
        <v>15</v>
      </c>
      <c r="H23" s="65"/>
      <c r="I23" s="96"/>
      <c r="J23" s="96"/>
      <c r="K23" s="65"/>
      <c r="L23" s="96">
        <f>D12</f>
        <v>29500</v>
      </c>
      <c r="M23" s="96"/>
      <c r="N23" s="65"/>
      <c r="O23" s="96">
        <f t="shared" si="2"/>
        <v>29500</v>
      </c>
      <c r="P23" s="96"/>
      <c r="Q23" s="65"/>
      <c r="R23" s="96">
        <f t="shared" si="10"/>
        <v>29500</v>
      </c>
      <c r="S23" s="96"/>
      <c r="T23" s="65"/>
      <c r="U23" s="96"/>
      <c r="V23" s="96"/>
      <c r="W23" s="65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1" t="s">
        <v>19</v>
      </c>
      <c r="AKC23" s="10"/>
      <c r="AKD23" s="41"/>
      <c r="AKE23" s="10">
        <f>3750+54300+650</f>
        <v>58700</v>
      </c>
      <c r="AKF23" s="10"/>
      <c r="AKG23" s="41"/>
      <c r="AKH23" s="2">
        <f t="shared" si="1"/>
        <v>58700</v>
      </c>
      <c r="AKJ23" s="41"/>
      <c r="AKK23" s="10"/>
      <c r="AKL23" s="10"/>
      <c r="AKM23" s="41"/>
      <c r="AKN23" s="10"/>
      <c r="AKO23" s="10"/>
      <c r="AKP23" s="41"/>
      <c r="AKQ23" s="10"/>
      <c r="AKR23" s="10"/>
      <c r="AKS23" s="41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G23" s="2" t="s">
        <v>38</v>
      </c>
      <c r="ALJ23" s="4">
        <f>421340-305500</f>
        <v>115840</v>
      </c>
      <c r="ALP23" s="4">
        <f t="shared" si="8"/>
        <v>115840</v>
      </c>
    </row>
    <row r="24" spans="1:1004" x14ac:dyDescent="0.35">
      <c r="A24" s="2" t="s">
        <v>39</v>
      </c>
      <c r="B24" s="10">
        <v>5850</v>
      </c>
      <c r="C24" s="93" t="s">
        <v>40</v>
      </c>
      <c r="D24" s="94">
        <v>146050</v>
      </c>
      <c r="E24" s="10"/>
      <c r="F24" s="65"/>
      <c r="G24" s="11" t="s">
        <v>19</v>
      </c>
      <c r="H24" s="65"/>
      <c r="I24" s="96"/>
      <c r="J24" s="96"/>
      <c r="K24" s="65"/>
      <c r="L24" s="96">
        <f>D13+3750+650</f>
        <v>58700</v>
      </c>
      <c r="M24" s="96"/>
      <c r="N24" s="65"/>
      <c r="O24" s="96">
        <f t="shared" si="2"/>
        <v>58700</v>
      </c>
      <c r="P24" s="96"/>
      <c r="Q24" s="65"/>
      <c r="R24" s="96">
        <f t="shared" si="10"/>
        <v>58700</v>
      </c>
      <c r="S24" s="96"/>
      <c r="T24" s="65"/>
      <c r="U24" s="96"/>
      <c r="V24" s="96"/>
      <c r="W24" s="65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1" t="s">
        <v>21</v>
      </c>
      <c r="AKC24" s="10"/>
      <c r="AKD24" s="41"/>
      <c r="AKE24" s="10">
        <f>670+25940</f>
        <v>26610</v>
      </c>
      <c r="AKF24" s="10">
        <f>2100</f>
        <v>2100</v>
      </c>
      <c r="AKG24" s="41"/>
      <c r="AKH24" s="2">
        <f t="shared" si="1"/>
        <v>24510</v>
      </c>
      <c r="AKJ24" s="41"/>
      <c r="AKK24" s="10"/>
      <c r="AKL24" s="10"/>
      <c r="AKM24" s="41"/>
      <c r="AKN24" s="10"/>
      <c r="AKO24" s="10"/>
      <c r="AKP24" s="41"/>
      <c r="AKQ24" s="10"/>
      <c r="AKR24" s="10"/>
      <c r="AKS24" s="41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G24" s="2" t="s">
        <v>37</v>
      </c>
      <c r="ALM24" s="4">
        <v>10000</v>
      </c>
      <c r="ALP24" s="4">
        <f t="shared" si="8"/>
        <v>10000</v>
      </c>
    </row>
    <row r="25" spans="1:1004" x14ac:dyDescent="0.35">
      <c r="B25" s="10"/>
      <c r="C25" s="11" t="s">
        <v>283</v>
      </c>
      <c r="D25" s="10">
        <v>670</v>
      </c>
      <c r="E25" s="10"/>
      <c r="F25" s="65"/>
      <c r="G25" s="11" t="s">
        <v>21</v>
      </c>
      <c r="H25" s="65"/>
      <c r="I25" s="96"/>
      <c r="J25" s="96"/>
      <c r="K25" s="65"/>
      <c r="L25" s="96">
        <f>D14+670</f>
        <v>26610</v>
      </c>
      <c r="M25" s="96">
        <v>2100</v>
      </c>
      <c r="N25" s="65"/>
      <c r="O25" s="96">
        <f t="shared" si="2"/>
        <v>24510</v>
      </c>
      <c r="P25" s="96"/>
      <c r="Q25" s="65"/>
      <c r="R25" s="96">
        <f t="shared" si="10"/>
        <v>24510</v>
      </c>
      <c r="S25" s="96"/>
      <c r="T25" s="65"/>
      <c r="U25" s="96"/>
      <c r="V25" s="96"/>
      <c r="W25" s="65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1" t="s">
        <v>23</v>
      </c>
      <c r="AKC25" s="10"/>
      <c r="AKD25" s="41"/>
      <c r="AKE25" s="10">
        <v>15000</v>
      </c>
      <c r="AKF25" s="10"/>
      <c r="AKG25" s="41"/>
      <c r="AKH25" s="2">
        <f t="shared" si="1"/>
        <v>15000</v>
      </c>
      <c r="AKJ25" s="41"/>
      <c r="AKK25" s="10"/>
      <c r="AKL25" s="10"/>
      <c r="AKM25" s="41"/>
      <c r="AKN25" s="10"/>
      <c r="AKO25" s="10"/>
      <c r="AKP25" s="41"/>
      <c r="AKQ25" s="10"/>
      <c r="AKR25" s="10"/>
      <c r="AKS25" s="41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G25" s="2" t="s">
        <v>42</v>
      </c>
      <c r="ALL25" s="4">
        <v>5000</v>
      </c>
      <c r="ALO25" s="4">
        <f t="shared" si="5"/>
        <v>5000</v>
      </c>
    </row>
    <row r="26" spans="1:1004" ht="17" x14ac:dyDescent="0.5">
      <c r="B26" s="19">
        <v>0</v>
      </c>
      <c r="C26" s="11" t="s">
        <v>27</v>
      </c>
      <c r="D26" s="19">
        <v>500</v>
      </c>
      <c r="E26" s="19"/>
      <c r="F26" s="69"/>
      <c r="G26" s="11" t="s">
        <v>23</v>
      </c>
      <c r="H26" s="69"/>
      <c r="I26" s="96"/>
      <c r="J26" s="96"/>
      <c r="K26" s="69"/>
      <c r="L26" s="96">
        <f t="shared" ref="L26:L28" si="11">D15</f>
        <v>15000</v>
      </c>
      <c r="M26" s="96"/>
      <c r="N26" s="69"/>
      <c r="O26" s="96">
        <f t="shared" si="2"/>
        <v>15000</v>
      </c>
      <c r="P26" s="96"/>
      <c r="Q26" s="69"/>
      <c r="R26" s="96">
        <f t="shared" si="10"/>
        <v>15000</v>
      </c>
      <c r="S26" s="96"/>
      <c r="T26" s="69"/>
      <c r="U26" s="96"/>
      <c r="V26" s="96"/>
      <c r="W26" s="6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1" t="s">
        <v>25</v>
      </c>
      <c r="AKC26" s="19"/>
      <c r="AKD26" s="45"/>
      <c r="AKE26" s="10">
        <f>112500-44300-16200</f>
        <v>52000</v>
      </c>
      <c r="AKF26" s="19"/>
      <c r="AKG26" s="45"/>
      <c r="AKH26" s="2">
        <f t="shared" si="1"/>
        <v>52000</v>
      </c>
      <c r="AKJ26" s="45"/>
      <c r="AKK26" s="19"/>
      <c r="AKL26" s="19"/>
      <c r="AKM26" s="45"/>
      <c r="AKN26" s="19"/>
      <c r="AKO26" s="19"/>
      <c r="AKP26" s="45"/>
      <c r="AKQ26" s="19"/>
      <c r="AKR26" s="19"/>
      <c r="AKS26" s="45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G26" s="2" t="s">
        <v>43</v>
      </c>
      <c r="ALL26" s="4">
        <v>14600</v>
      </c>
      <c r="ALO26" s="4">
        <f t="shared" si="5"/>
        <v>14600</v>
      </c>
    </row>
    <row r="27" spans="1:1004" ht="17" x14ac:dyDescent="0.5">
      <c r="B27" s="20">
        <f>SUM(B22:B26)</f>
        <v>169470</v>
      </c>
      <c r="C27" s="11"/>
      <c r="D27" s="20">
        <f>SUM(D22:D26)</f>
        <v>169470</v>
      </c>
      <c r="E27" s="20"/>
      <c r="F27" s="70"/>
      <c r="G27" s="11" t="s">
        <v>25</v>
      </c>
      <c r="H27" s="70"/>
      <c r="I27" s="96"/>
      <c r="J27" s="96"/>
      <c r="K27" s="70"/>
      <c r="L27" s="96">
        <f t="shared" si="11"/>
        <v>52000</v>
      </c>
      <c r="M27" s="96"/>
      <c r="N27" s="70"/>
      <c r="O27" s="96">
        <f t="shared" si="2"/>
        <v>52000</v>
      </c>
      <c r="P27" s="96"/>
      <c r="Q27" s="70"/>
      <c r="R27" s="96">
        <f t="shared" si="10"/>
        <v>52000</v>
      </c>
      <c r="S27" s="96"/>
      <c r="T27" s="70"/>
      <c r="U27" s="96"/>
      <c r="V27" s="96"/>
      <c r="W27" s="7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11" t="s">
        <v>28</v>
      </c>
      <c r="AKC27" s="20"/>
      <c r="AKD27" s="46"/>
      <c r="AKE27" s="15">
        <v>73000</v>
      </c>
      <c r="AKF27" s="20"/>
      <c r="AKG27" s="46"/>
      <c r="AKH27" s="2">
        <f t="shared" si="1"/>
        <v>73000</v>
      </c>
      <c r="AKJ27" s="46"/>
      <c r="AKK27" s="20"/>
      <c r="AKL27" s="20"/>
      <c r="AKM27" s="46"/>
      <c r="AKN27" s="20"/>
      <c r="AKO27" s="20"/>
      <c r="AKP27" s="46"/>
      <c r="AKQ27" s="20"/>
      <c r="AKR27" s="20"/>
      <c r="AKS27" s="46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G27" s="2" t="s">
        <v>44</v>
      </c>
      <c r="ALL27" s="4">
        <v>10000</v>
      </c>
      <c r="ALO27" s="4">
        <f t="shared" si="5"/>
        <v>10000</v>
      </c>
    </row>
    <row r="28" spans="1:1004" x14ac:dyDescent="0.35">
      <c r="G28" s="11" t="s">
        <v>28</v>
      </c>
      <c r="I28" s="96"/>
      <c r="J28" s="96"/>
      <c r="L28" s="96">
        <f t="shared" si="11"/>
        <v>73000</v>
      </c>
      <c r="M28" s="96"/>
      <c r="O28" s="96">
        <f t="shared" si="2"/>
        <v>73000</v>
      </c>
      <c r="P28" s="96"/>
      <c r="R28" s="96"/>
      <c r="S28" s="96"/>
      <c r="U28" s="96">
        <f t="shared" si="3"/>
        <v>73000</v>
      </c>
      <c r="V28" s="96"/>
      <c r="AJZ28" s="54" t="s">
        <v>50</v>
      </c>
      <c r="AKF28" s="2">
        <v>350990</v>
      </c>
      <c r="AKI28" s="2">
        <f t="shared" si="4"/>
        <v>350990</v>
      </c>
      <c r="ALG28" s="2" t="s">
        <v>45</v>
      </c>
      <c r="ALM28" s="4">
        <v>14600</v>
      </c>
      <c r="ALP28" s="4">
        <f t="shared" si="8"/>
        <v>14600</v>
      </c>
    </row>
    <row r="29" spans="1:1004" x14ac:dyDescent="0.35">
      <c r="A29" s="7"/>
      <c r="B29" s="98" t="s">
        <v>14</v>
      </c>
      <c r="C29" s="98"/>
      <c r="D29" s="7"/>
      <c r="E29" s="61"/>
      <c r="F29" s="63"/>
      <c r="G29" s="61" t="s">
        <v>50</v>
      </c>
      <c r="H29" s="63"/>
      <c r="I29" s="96"/>
      <c r="J29" s="96"/>
      <c r="K29" s="63"/>
      <c r="L29" s="96"/>
      <c r="M29" s="96">
        <v>350990</v>
      </c>
      <c r="N29" s="63"/>
      <c r="O29" s="96"/>
      <c r="P29" s="96">
        <f t="shared" si="6"/>
        <v>350990</v>
      </c>
      <c r="Q29" s="63"/>
      <c r="R29" s="96"/>
      <c r="S29" s="96">
        <f t="shared" ref="S29:S44" si="12">P29</f>
        <v>350990</v>
      </c>
      <c r="T29" s="63"/>
      <c r="U29" s="96"/>
      <c r="V29" s="96"/>
      <c r="W29" s="63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  <c r="IU29" s="61"/>
      <c r="IV29" s="61"/>
      <c r="IW29" s="61"/>
      <c r="IX29" s="61"/>
      <c r="IY29" s="61"/>
      <c r="IZ29" s="61"/>
      <c r="JA29" s="61"/>
      <c r="JB29" s="61"/>
      <c r="JC29" s="61"/>
      <c r="JD29" s="61"/>
      <c r="JE29" s="61"/>
      <c r="JF29" s="61"/>
      <c r="JG29" s="61"/>
      <c r="JH29" s="61"/>
      <c r="JI29" s="61"/>
      <c r="JJ29" s="61"/>
      <c r="JK29" s="61"/>
      <c r="JL29" s="61"/>
      <c r="JM29" s="61"/>
      <c r="JN29" s="61"/>
      <c r="JO29" s="61"/>
      <c r="JP29" s="61"/>
      <c r="JQ29" s="61"/>
      <c r="JR29" s="61"/>
      <c r="JS29" s="61"/>
      <c r="JT29" s="61"/>
      <c r="JU29" s="61"/>
      <c r="JV29" s="61"/>
      <c r="JW29" s="61"/>
      <c r="JX29" s="61"/>
      <c r="JY29" s="61"/>
      <c r="JZ29" s="61"/>
      <c r="KA29" s="61"/>
      <c r="KB29" s="61"/>
      <c r="KC29" s="61"/>
      <c r="KD29" s="61"/>
      <c r="KE29" s="61"/>
      <c r="KF29" s="61"/>
      <c r="KG29" s="61"/>
      <c r="KH29" s="61"/>
      <c r="KI29" s="61"/>
      <c r="KJ29" s="61"/>
      <c r="KK29" s="61"/>
      <c r="KL29" s="61"/>
      <c r="KM29" s="61"/>
      <c r="KN29" s="61"/>
      <c r="KO29" s="61"/>
      <c r="KP29" s="61"/>
      <c r="KQ29" s="61"/>
      <c r="KR29" s="61"/>
      <c r="KS29" s="61"/>
      <c r="KT29" s="61"/>
      <c r="KU29" s="61"/>
      <c r="KV29" s="61"/>
      <c r="KW29" s="61"/>
      <c r="KX29" s="61"/>
      <c r="KY29" s="61"/>
      <c r="KZ29" s="61"/>
      <c r="LA29" s="61"/>
      <c r="LB29" s="61"/>
      <c r="LC29" s="61"/>
      <c r="LD29" s="61"/>
      <c r="LE29" s="61"/>
      <c r="LF29" s="61"/>
      <c r="LG29" s="61"/>
      <c r="LH29" s="61"/>
      <c r="LI29" s="61"/>
      <c r="LJ29" s="61"/>
      <c r="LK29" s="61"/>
      <c r="LL29" s="61"/>
      <c r="LM29" s="61"/>
      <c r="LN29" s="61"/>
      <c r="LO29" s="61"/>
      <c r="LP29" s="61"/>
      <c r="LQ29" s="61"/>
      <c r="LR29" s="61"/>
      <c r="LS29" s="61"/>
      <c r="LT29" s="61"/>
      <c r="LU29" s="61"/>
      <c r="LV29" s="61"/>
      <c r="LW29" s="61"/>
      <c r="LX29" s="61"/>
      <c r="LY29" s="61"/>
      <c r="LZ29" s="61"/>
      <c r="MA29" s="61"/>
      <c r="MB29" s="61"/>
      <c r="MC29" s="61"/>
      <c r="MD29" s="61"/>
      <c r="ME29" s="61"/>
      <c r="MF29" s="61"/>
      <c r="MG29" s="61"/>
      <c r="MH29" s="61"/>
      <c r="MI29" s="61"/>
      <c r="MJ29" s="61"/>
      <c r="MK29" s="61"/>
      <c r="ML29" s="61"/>
      <c r="MM29" s="61"/>
      <c r="MN29" s="61"/>
      <c r="MO29" s="61"/>
      <c r="MP29" s="61"/>
      <c r="MQ29" s="61"/>
      <c r="MR29" s="61"/>
      <c r="MS29" s="61"/>
      <c r="MT29" s="61"/>
      <c r="MU29" s="61"/>
      <c r="MV29" s="61"/>
      <c r="MW29" s="61"/>
      <c r="MX29" s="61"/>
      <c r="MY29" s="61"/>
      <c r="MZ29" s="61"/>
      <c r="NA29" s="61"/>
      <c r="NB29" s="61"/>
      <c r="NC29" s="61"/>
      <c r="ND29" s="61"/>
      <c r="NE29" s="61"/>
      <c r="NF29" s="61"/>
      <c r="NG29" s="61"/>
      <c r="NH29" s="61"/>
      <c r="NI29" s="61"/>
      <c r="NJ29" s="61"/>
      <c r="NK29" s="61"/>
      <c r="NL29" s="61"/>
      <c r="NM29" s="61"/>
      <c r="NN29" s="61"/>
      <c r="NO29" s="61"/>
      <c r="NP29" s="61"/>
      <c r="NQ29" s="61"/>
      <c r="NR29" s="61"/>
      <c r="NS29" s="61"/>
      <c r="NT29" s="61"/>
      <c r="NU29" s="61"/>
      <c r="NV29" s="61"/>
      <c r="NW29" s="61"/>
      <c r="NX29" s="61"/>
      <c r="NY29" s="61"/>
      <c r="NZ29" s="61"/>
      <c r="OA29" s="61"/>
      <c r="OB29" s="61"/>
      <c r="OC29" s="61"/>
      <c r="OD29" s="61"/>
      <c r="OE29" s="61"/>
      <c r="OF29" s="61"/>
      <c r="OG29" s="61"/>
      <c r="OH29" s="61"/>
      <c r="OI29" s="61"/>
      <c r="OJ29" s="61"/>
      <c r="OK29" s="61"/>
      <c r="OL29" s="61"/>
      <c r="OM29" s="61"/>
      <c r="ON29" s="61"/>
      <c r="OO29" s="61"/>
      <c r="OP29" s="61"/>
      <c r="OQ29" s="61"/>
      <c r="OR29" s="61"/>
      <c r="OS29" s="61"/>
      <c r="OT29" s="61"/>
      <c r="OU29" s="61"/>
      <c r="OV29" s="61"/>
      <c r="OW29" s="61"/>
      <c r="OX29" s="61"/>
      <c r="OY29" s="61"/>
      <c r="OZ29" s="61"/>
      <c r="PA29" s="61"/>
      <c r="PB29" s="61"/>
      <c r="PC29" s="61"/>
      <c r="PD29" s="61"/>
      <c r="PE29" s="61"/>
      <c r="PF29" s="61"/>
      <c r="PG29" s="61"/>
      <c r="PH29" s="61"/>
      <c r="PI29" s="61"/>
      <c r="PJ29" s="61"/>
      <c r="PK29" s="61"/>
      <c r="PL29" s="61"/>
      <c r="PM29" s="61"/>
      <c r="PN29" s="61"/>
      <c r="PO29" s="61"/>
      <c r="PP29" s="61"/>
      <c r="PQ29" s="61"/>
      <c r="PR29" s="61"/>
      <c r="PS29" s="61"/>
      <c r="PT29" s="61"/>
      <c r="PU29" s="61"/>
      <c r="PV29" s="61"/>
      <c r="PW29" s="61"/>
      <c r="PX29" s="61"/>
      <c r="PY29" s="61"/>
      <c r="PZ29" s="61"/>
      <c r="QA29" s="61"/>
      <c r="QB29" s="61"/>
      <c r="QC29" s="61"/>
      <c r="QD29" s="61"/>
      <c r="QE29" s="61"/>
      <c r="QF29" s="61"/>
      <c r="QG29" s="61"/>
      <c r="QH29" s="61"/>
      <c r="QI29" s="61"/>
      <c r="QJ29" s="61"/>
      <c r="QK29" s="61"/>
      <c r="QL29" s="61"/>
      <c r="QM29" s="61"/>
      <c r="QN29" s="61"/>
      <c r="QO29" s="61"/>
      <c r="QP29" s="61"/>
      <c r="QQ29" s="61"/>
      <c r="QR29" s="61"/>
      <c r="QS29" s="61"/>
      <c r="QT29" s="61"/>
      <c r="QU29" s="61"/>
      <c r="QV29" s="61"/>
      <c r="QW29" s="61"/>
      <c r="QX29" s="61"/>
      <c r="QY29" s="61"/>
      <c r="QZ29" s="61"/>
      <c r="RA29" s="61"/>
      <c r="RB29" s="61"/>
      <c r="RC29" s="61"/>
      <c r="RD29" s="61"/>
      <c r="RE29" s="61"/>
      <c r="RF29" s="61"/>
      <c r="RG29" s="61"/>
      <c r="RH29" s="61"/>
      <c r="RI29" s="61"/>
      <c r="RJ29" s="61"/>
      <c r="RK29" s="61"/>
      <c r="RL29" s="61"/>
      <c r="RM29" s="61"/>
      <c r="RN29" s="61"/>
      <c r="RO29" s="61"/>
      <c r="RP29" s="61"/>
      <c r="RQ29" s="61"/>
      <c r="RR29" s="61"/>
      <c r="RS29" s="61"/>
      <c r="RT29" s="61"/>
      <c r="RU29" s="61"/>
      <c r="RV29" s="61"/>
      <c r="RW29" s="61"/>
      <c r="RX29" s="61"/>
      <c r="RY29" s="61"/>
      <c r="RZ29" s="61"/>
      <c r="SA29" s="61"/>
      <c r="SB29" s="61"/>
      <c r="SC29" s="61"/>
      <c r="SD29" s="61"/>
      <c r="SE29" s="61"/>
      <c r="SF29" s="61"/>
      <c r="SG29" s="61"/>
      <c r="SH29" s="61"/>
      <c r="SI29" s="61"/>
      <c r="SJ29" s="61"/>
      <c r="SK29" s="61"/>
      <c r="SL29" s="61"/>
      <c r="SM29" s="61"/>
      <c r="SN29" s="61"/>
      <c r="SO29" s="61"/>
      <c r="SP29" s="61"/>
      <c r="SQ29" s="61"/>
      <c r="SR29" s="61"/>
      <c r="SS29" s="61"/>
      <c r="ST29" s="61"/>
      <c r="SU29" s="61"/>
      <c r="SV29" s="61"/>
      <c r="SW29" s="61"/>
      <c r="SX29" s="61"/>
      <c r="SY29" s="61"/>
      <c r="SZ29" s="61"/>
      <c r="TA29" s="61"/>
      <c r="TB29" s="61"/>
      <c r="TC29" s="61"/>
      <c r="TD29" s="61"/>
      <c r="TE29" s="61"/>
      <c r="TF29" s="61"/>
      <c r="TG29" s="61"/>
      <c r="TH29" s="61"/>
      <c r="TI29" s="61"/>
      <c r="TJ29" s="61"/>
      <c r="TK29" s="61"/>
      <c r="TL29" s="61"/>
      <c r="TM29" s="61"/>
      <c r="TN29" s="61"/>
      <c r="TO29" s="61"/>
      <c r="TP29" s="61"/>
      <c r="TQ29" s="61"/>
      <c r="TR29" s="61"/>
      <c r="TS29" s="61"/>
      <c r="TT29" s="61"/>
      <c r="TU29" s="61"/>
      <c r="TV29" s="61"/>
      <c r="TW29" s="61"/>
      <c r="TX29" s="61"/>
      <c r="TY29" s="61"/>
      <c r="TZ29" s="61"/>
      <c r="UA29" s="61"/>
      <c r="UB29" s="61"/>
      <c r="UC29" s="61"/>
      <c r="UD29" s="61"/>
      <c r="UE29" s="61"/>
      <c r="UF29" s="61"/>
      <c r="UG29" s="61"/>
      <c r="UH29" s="61"/>
      <c r="UI29" s="61"/>
      <c r="UJ29" s="61"/>
      <c r="UK29" s="61"/>
      <c r="UL29" s="61"/>
      <c r="UM29" s="61"/>
      <c r="UN29" s="61"/>
      <c r="UO29" s="61"/>
      <c r="UP29" s="61"/>
      <c r="UQ29" s="61"/>
      <c r="UR29" s="61"/>
      <c r="US29" s="61"/>
      <c r="UT29" s="61"/>
      <c r="UU29" s="61"/>
      <c r="UV29" s="61"/>
      <c r="UW29" s="61"/>
      <c r="UX29" s="61"/>
      <c r="UY29" s="61"/>
      <c r="UZ29" s="61"/>
      <c r="VA29" s="61"/>
      <c r="VB29" s="61"/>
      <c r="VC29" s="61"/>
      <c r="VD29" s="61"/>
      <c r="VE29" s="61"/>
      <c r="VF29" s="61"/>
      <c r="VG29" s="61"/>
      <c r="VH29" s="61"/>
      <c r="VI29" s="61"/>
      <c r="VJ29" s="61"/>
      <c r="VK29" s="61"/>
      <c r="VL29" s="61"/>
      <c r="VM29" s="61"/>
      <c r="VN29" s="61"/>
      <c r="VO29" s="61"/>
      <c r="VP29" s="61"/>
      <c r="VQ29" s="61"/>
      <c r="VR29" s="61"/>
      <c r="VS29" s="61"/>
      <c r="VT29" s="61"/>
      <c r="VU29" s="61"/>
      <c r="VV29" s="61"/>
      <c r="VW29" s="61"/>
      <c r="VX29" s="61"/>
      <c r="VY29" s="61"/>
      <c r="VZ29" s="61"/>
      <c r="WA29" s="61"/>
      <c r="WB29" s="61"/>
      <c r="WC29" s="61"/>
      <c r="WD29" s="61"/>
      <c r="WE29" s="61"/>
      <c r="WF29" s="61"/>
      <c r="WG29" s="61"/>
      <c r="WH29" s="61"/>
      <c r="WI29" s="61"/>
      <c r="WJ29" s="61"/>
      <c r="WK29" s="61"/>
      <c r="WL29" s="61"/>
      <c r="WM29" s="61"/>
      <c r="WN29" s="61"/>
      <c r="WO29" s="61"/>
      <c r="WP29" s="61"/>
      <c r="WQ29" s="61"/>
      <c r="WR29" s="61"/>
      <c r="WS29" s="61"/>
      <c r="WT29" s="61"/>
      <c r="WU29" s="61"/>
      <c r="WV29" s="61"/>
      <c r="WW29" s="61"/>
      <c r="WX29" s="61"/>
      <c r="WY29" s="61"/>
      <c r="WZ29" s="61"/>
      <c r="XA29" s="61"/>
      <c r="XB29" s="61"/>
      <c r="XC29" s="61"/>
      <c r="XD29" s="61"/>
      <c r="XE29" s="61"/>
      <c r="XF29" s="61"/>
      <c r="XG29" s="61"/>
      <c r="XH29" s="61"/>
      <c r="XI29" s="61"/>
      <c r="XJ29" s="61"/>
      <c r="XK29" s="61"/>
      <c r="XL29" s="61"/>
      <c r="XM29" s="61"/>
      <c r="XN29" s="61"/>
      <c r="XO29" s="61"/>
      <c r="XP29" s="61"/>
      <c r="XQ29" s="61"/>
      <c r="XR29" s="61"/>
      <c r="XS29" s="61"/>
      <c r="XT29" s="61"/>
      <c r="XU29" s="61"/>
      <c r="XV29" s="61"/>
      <c r="XW29" s="61"/>
      <c r="XX29" s="61"/>
      <c r="XY29" s="61"/>
      <c r="XZ29" s="61"/>
      <c r="YA29" s="61"/>
      <c r="YB29" s="61"/>
      <c r="YC29" s="61"/>
      <c r="YD29" s="61"/>
      <c r="YE29" s="61"/>
      <c r="YF29" s="61"/>
      <c r="YG29" s="61"/>
      <c r="YH29" s="61"/>
      <c r="YI29" s="61"/>
      <c r="YJ29" s="61"/>
      <c r="YK29" s="61"/>
      <c r="YL29" s="61"/>
      <c r="YM29" s="61"/>
      <c r="YN29" s="61"/>
      <c r="YO29" s="61"/>
      <c r="YP29" s="61"/>
      <c r="YQ29" s="61"/>
      <c r="YR29" s="61"/>
      <c r="YS29" s="61"/>
      <c r="YT29" s="61"/>
      <c r="YU29" s="61"/>
      <c r="YV29" s="61"/>
      <c r="YW29" s="61"/>
      <c r="YX29" s="61"/>
      <c r="YY29" s="61"/>
      <c r="YZ29" s="61"/>
      <c r="ZA29" s="61"/>
      <c r="ZB29" s="61"/>
      <c r="ZC29" s="61"/>
      <c r="ZD29" s="61"/>
      <c r="ZE29" s="61"/>
      <c r="ZF29" s="61"/>
      <c r="ZG29" s="61"/>
      <c r="ZH29" s="61"/>
      <c r="ZI29" s="61"/>
      <c r="ZJ29" s="61"/>
      <c r="ZK29" s="61"/>
      <c r="ZL29" s="61"/>
      <c r="ZM29" s="61"/>
      <c r="ZN29" s="61"/>
      <c r="ZO29" s="61"/>
      <c r="ZP29" s="61"/>
      <c r="ZQ29" s="61"/>
      <c r="ZR29" s="61"/>
      <c r="ZS29" s="61"/>
      <c r="ZT29" s="61"/>
      <c r="ZU29" s="61"/>
      <c r="ZV29" s="61"/>
      <c r="ZW29" s="61"/>
      <c r="ZX29" s="61"/>
      <c r="ZY29" s="61"/>
      <c r="ZZ29" s="61"/>
      <c r="AAA29" s="61"/>
      <c r="AAB29" s="61"/>
      <c r="AAC29" s="61"/>
      <c r="AAD29" s="61"/>
      <c r="AAE29" s="61"/>
      <c r="AAF29" s="61"/>
      <c r="AAG29" s="61"/>
      <c r="AAH29" s="61"/>
      <c r="AAI29" s="61"/>
      <c r="AAJ29" s="61"/>
      <c r="AAK29" s="61"/>
      <c r="AAL29" s="61"/>
      <c r="AAM29" s="61"/>
      <c r="AAN29" s="61"/>
      <c r="AAO29" s="61"/>
      <c r="AAP29" s="61"/>
      <c r="AAQ29" s="61"/>
      <c r="AAR29" s="61"/>
      <c r="AAS29" s="61"/>
      <c r="AAT29" s="61"/>
      <c r="AAU29" s="61"/>
      <c r="AAV29" s="61"/>
      <c r="AAW29" s="61"/>
      <c r="AAX29" s="61"/>
      <c r="AAY29" s="61"/>
      <c r="AAZ29" s="61"/>
      <c r="ABA29" s="61"/>
      <c r="ABB29" s="61"/>
      <c r="ABC29" s="61"/>
      <c r="ABD29" s="61"/>
      <c r="ABE29" s="61"/>
      <c r="ABF29" s="61"/>
      <c r="ABG29" s="61"/>
      <c r="ABH29" s="61"/>
      <c r="ABI29" s="61"/>
      <c r="ABJ29" s="61"/>
      <c r="ABK29" s="61"/>
      <c r="ABL29" s="61"/>
      <c r="ABM29" s="61"/>
      <c r="ABN29" s="61"/>
      <c r="ABO29" s="61"/>
      <c r="ABP29" s="61"/>
      <c r="ABQ29" s="61"/>
      <c r="ABR29" s="61"/>
      <c r="ABS29" s="61"/>
      <c r="ABT29" s="61"/>
      <c r="ABU29" s="61"/>
      <c r="ABV29" s="61"/>
      <c r="ABW29" s="61"/>
      <c r="ABX29" s="61"/>
      <c r="ABY29" s="61"/>
      <c r="ABZ29" s="61"/>
      <c r="ACA29" s="61"/>
      <c r="ACB29" s="61"/>
      <c r="ACC29" s="61"/>
      <c r="ACD29" s="61"/>
      <c r="ACE29" s="61"/>
      <c r="ACF29" s="61"/>
      <c r="ACG29" s="61"/>
      <c r="ACH29" s="61"/>
      <c r="ACI29" s="61"/>
      <c r="ACJ29" s="61"/>
      <c r="ACK29" s="61"/>
      <c r="ACL29" s="61"/>
      <c r="ACM29" s="61"/>
      <c r="ACN29" s="61"/>
      <c r="ACO29" s="61"/>
      <c r="ACP29" s="61"/>
      <c r="ACQ29" s="61"/>
      <c r="ACR29" s="61"/>
      <c r="ACS29" s="61"/>
      <c r="ACT29" s="61"/>
      <c r="ACU29" s="61"/>
      <c r="ACV29" s="61"/>
      <c r="ACW29" s="61"/>
      <c r="ACX29" s="61"/>
      <c r="ACY29" s="61"/>
      <c r="ACZ29" s="61"/>
      <c r="ADA29" s="61"/>
      <c r="ADB29" s="61"/>
      <c r="ADC29" s="61"/>
      <c r="ADD29" s="61"/>
      <c r="ADE29" s="61"/>
      <c r="ADF29" s="61"/>
      <c r="ADG29" s="61"/>
      <c r="ADH29" s="61"/>
      <c r="ADI29" s="61"/>
      <c r="ADJ29" s="61"/>
      <c r="ADK29" s="61"/>
      <c r="ADL29" s="61"/>
      <c r="ADM29" s="61"/>
      <c r="ADN29" s="61"/>
      <c r="ADO29" s="61"/>
      <c r="ADP29" s="61"/>
      <c r="ADQ29" s="61"/>
      <c r="ADR29" s="61"/>
      <c r="ADS29" s="61"/>
      <c r="ADT29" s="61"/>
      <c r="ADU29" s="61"/>
      <c r="ADV29" s="61"/>
      <c r="ADW29" s="61"/>
      <c r="ADX29" s="61"/>
      <c r="ADY29" s="61"/>
      <c r="ADZ29" s="61"/>
      <c r="AEA29" s="61"/>
      <c r="AEB29" s="61"/>
      <c r="AEC29" s="61"/>
      <c r="AED29" s="61"/>
      <c r="AEE29" s="61"/>
      <c r="AEF29" s="61"/>
      <c r="AEG29" s="61"/>
      <c r="AEH29" s="61"/>
      <c r="AEI29" s="61"/>
      <c r="AEJ29" s="61"/>
      <c r="AEK29" s="61"/>
      <c r="AEL29" s="61"/>
      <c r="AEM29" s="61"/>
      <c r="AEN29" s="61"/>
      <c r="AEO29" s="61"/>
      <c r="AEP29" s="61"/>
      <c r="AEQ29" s="61"/>
      <c r="AER29" s="61"/>
      <c r="AES29" s="61"/>
      <c r="AET29" s="61"/>
      <c r="AEU29" s="61"/>
      <c r="AEV29" s="61"/>
      <c r="AEW29" s="61"/>
      <c r="AEX29" s="61"/>
      <c r="AEY29" s="61"/>
      <c r="AEZ29" s="61"/>
      <c r="AFA29" s="61"/>
      <c r="AFB29" s="61"/>
      <c r="AFC29" s="61"/>
      <c r="AFD29" s="61"/>
      <c r="AFE29" s="61"/>
      <c r="AFF29" s="61"/>
      <c r="AFG29" s="61"/>
      <c r="AFH29" s="61"/>
      <c r="AFI29" s="61"/>
      <c r="AFJ29" s="61"/>
      <c r="AFK29" s="61"/>
      <c r="AFL29" s="61"/>
      <c r="AFM29" s="61"/>
      <c r="AFN29" s="61"/>
      <c r="AFO29" s="61"/>
      <c r="AFP29" s="61"/>
      <c r="AFQ29" s="61"/>
      <c r="AFR29" s="61"/>
      <c r="AFS29" s="61"/>
      <c r="AFT29" s="61"/>
      <c r="AFU29" s="61"/>
      <c r="AFV29" s="61"/>
      <c r="AFW29" s="61"/>
      <c r="AFX29" s="61"/>
      <c r="AFY29" s="61"/>
      <c r="AFZ29" s="61"/>
      <c r="AGA29" s="61"/>
      <c r="AGB29" s="61"/>
      <c r="AGC29" s="61"/>
      <c r="AGD29" s="61"/>
      <c r="AGE29" s="61"/>
      <c r="AGF29" s="61"/>
      <c r="AGG29" s="61"/>
      <c r="AGH29" s="61"/>
      <c r="AGI29" s="61"/>
      <c r="AGJ29" s="61"/>
      <c r="AGK29" s="61"/>
      <c r="AGL29" s="61"/>
      <c r="AGM29" s="61"/>
      <c r="AGN29" s="61"/>
      <c r="AGO29" s="61"/>
      <c r="AGP29" s="61"/>
      <c r="AGQ29" s="61"/>
      <c r="AGR29" s="61"/>
      <c r="AGS29" s="61"/>
      <c r="AGT29" s="61"/>
      <c r="AGU29" s="61"/>
      <c r="AGV29" s="61"/>
      <c r="AGW29" s="61"/>
      <c r="AGX29" s="61"/>
      <c r="AGY29" s="61"/>
      <c r="AGZ29" s="61"/>
      <c r="AHA29" s="61"/>
      <c r="AHB29" s="61"/>
      <c r="AHC29" s="61"/>
      <c r="AHD29" s="61"/>
      <c r="AHE29" s="61"/>
      <c r="AHF29" s="61"/>
      <c r="AHG29" s="61"/>
      <c r="AHH29" s="61"/>
      <c r="AHI29" s="61"/>
      <c r="AHJ29" s="61"/>
      <c r="AHK29" s="61"/>
      <c r="AHL29" s="61"/>
      <c r="AHM29" s="61"/>
      <c r="AHN29" s="61"/>
      <c r="AHO29" s="61"/>
      <c r="AHP29" s="61"/>
      <c r="AHQ29" s="61"/>
      <c r="AHR29" s="61"/>
      <c r="AHS29" s="61"/>
      <c r="AHT29" s="61"/>
      <c r="AHU29" s="61"/>
      <c r="AHV29" s="61"/>
      <c r="AHW29" s="61"/>
      <c r="AHX29" s="61"/>
      <c r="AHY29" s="61"/>
      <c r="AHZ29" s="61"/>
      <c r="AIA29" s="61"/>
      <c r="AIB29" s="61"/>
      <c r="AIC29" s="61"/>
      <c r="AID29" s="61"/>
      <c r="AIE29" s="61"/>
      <c r="AIF29" s="61"/>
      <c r="AIG29" s="61"/>
      <c r="AIH29" s="61"/>
      <c r="AII29" s="61"/>
      <c r="AIJ29" s="61"/>
      <c r="AIK29" s="61"/>
      <c r="AIL29" s="61"/>
      <c r="AIM29" s="61"/>
      <c r="AIN29" s="61"/>
      <c r="AIO29" s="61"/>
      <c r="AIP29" s="61"/>
      <c r="AIQ29" s="61"/>
      <c r="AIR29" s="61"/>
      <c r="AIS29" s="61"/>
      <c r="AIT29" s="61"/>
      <c r="AIU29" s="61"/>
      <c r="AIV29" s="61"/>
      <c r="AIW29" s="61"/>
      <c r="AIX29" s="61"/>
      <c r="AIY29" s="61"/>
      <c r="AIZ29" s="61"/>
      <c r="AJA29" s="61"/>
      <c r="AJB29" s="61"/>
      <c r="AJC29" s="61"/>
      <c r="AJD29" s="61"/>
      <c r="AJE29" s="61"/>
      <c r="AJF29" s="61"/>
      <c r="AJG29" s="61"/>
      <c r="AJH29" s="61"/>
      <c r="AJI29" s="61"/>
      <c r="AJJ29" s="61"/>
      <c r="AJK29" s="61"/>
      <c r="AJL29" s="61"/>
      <c r="AJM29" s="61"/>
      <c r="AJN29" s="61"/>
      <c r="AJO29" s="61"/>
      <c r="AJP29" s="61"/>
      <c r="AJQ29" s="61"/>
      <c r="AJR29" s="61"/>
      <c r="AJS29" s="61"/>
      <c r="AJT29" s="61"/>
      <c r="AJU29" s="61"/>
      <c r="AJV29" s="61"/>
      <c r="AJW29" s="61"/>
      <c r="AJX29" s="61"/>
      <c r="AJZ29" s="54" t="s">
        <v>55</v>
      </c>
      <c r="AKE29" s="2">
        <v>120270</v>
      </c>
      <c r="AKH29" s="2">
        <f t="shared" si="1"/>
        <v>120270</v>
      </c>
      <c r="ALG29" s="2" t="s">
        <v>46</v>
      </c>
      <c r="ALL29" s="4">
        <f>650+D13+D23</f>
        <v>58700</v>
      </c>
      <c r="ALO29" s="4">
        <f t="shared" si="5"/>
        <v>58700</v>
      </c>
    </row>
    <row r="30" spans="1:1004" x14ac:dyDescent="0.35">
      <c r="B30" s="6" t="s">
        <v>7</v>
      </c>
      <c r="C30" s="9"/>
      <c r="D30" s="6" t="s">
        <v>7</v>
      </c>
      <c r="E30" s="6"/>
      <c r="F30" s="64"/>
      <c r="G30" s="61" t="s">
        <v>55</v>
      </c>
      <c r="H30" s="64"/>
      <c r="I30" s="96"/>
      <c r="J30" s="96"/>
      <c r="K30" s="64"/>
      <c r="L30" s="96">
        <v>120270</v>
      </c>
      <c r="M30" s="96"/>
      <c r="N30" s="64"/>
      <c r="O30" s="96">
        <f t="shared" si="2"/>
        <v>120270</v>
      </c>
      <c r="P30" s="96"/>
      <c r="Q30" s="64"/>
      <c r="R30" s="96">
        <f t="shared" si="10"/>
        <v>120270</v>
      </c>
      <c r="S30" s="96"/>
      <c r="T30" s="64"/>
      <c r="U30" s="96"/>
      <c r="V30" s="96"/>
      <c r="W30" s="64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56" t="s">
        <v>266</v>
      </c>
      <c r="AKA30" s="40"/>
      <c r="AKB30" s="6"/>
      <c r="AKC30" s="6"/>
      <c r="AKD30" s="40"/>
      <c r="AKE30" s="6"/>
      <c r="AKF30" s="6">
        <v>59900</v>
      </c>
      <c r="AKG30" s="40"/>
      <c r="AKI30" s="2">
        <f t="shared" si="4"/>
        <v>59900</v>
      </c>
      <c r="AKJ30" s="40"/>
      <c r="AKK30" s="6"/>
      <c r="AKL30" s="6"/>
      <c r="AKM30" s="40"/>
      <c r="AKN30" s="6"/>
      <c r="AKO30" s="6"/>
      <c r="AKP30" s="40"/>
      <c r="AKQ30" s="6"/>
      <c r="AKR30" s="6"/>
      <c r="AKS30" s="40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1"/>
      <c r="ALG30" s="2" t="s">
        <v>41</v>
      </c>
      <c r="ALL30" s="4">
        <f>D14+D25</f>
        <v>26610</v>
      </c>
      <c r="ALO30" s="4">
        <f t="shared" si="5"/>
        <v>26610</v>
      </c>
    </row>
    <row r="31" spans="1:1004" x14ac:dyDescent="0.35">
      <c r="A31" s="2" t="s">
        <v>47</v>
      </c>
      <c r="B31" s="94">
        <v>18500</v>
      </c>
      <c r="C31" s="93" t="s">
        <v>48</v>
      </c>
      <c r="D31" s="94">
        <v>163000</v>
      </c>
      <c r="E31" s="10"/>
      <c r="F31" s="65"/>
      <c r="G31" s="10" t="s">
        <v>284</v>
      </c>
      <c r="H31" s="65"/>
      <c r="I31" s="96"/>
      <c r="J31" s="96"/>
      <c r="K31" s="65"/>
      <c r="L31" s="96"/>
      <c r="M31" s="96">
        <v>10000</v>
      </c>
      <c r="N31" s="65"/>
      <c r="O31" s="96"/>
      <c r="P31" s="96">
        <f t="shared" si="6"/>
        <v>10000</v>
      </c>
      <c r="Q31" s="65"/>
      <c r="R31" s="96"/>
      <c r="S31" s="96"/>
      <c r="T31" s="65"/>
      <c r="U31" s="96"/>
      <c r="V31" s="96">
        <f t="shared" si="7"/>
        <v>10000</v>
      </c>
      <c r="W31" s="65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57" t="s">
        <v>267</v>
      </c>
      <c r="AKA31" s="41"/>
      <c r="AKB31" s="10"/>
      <c r="AKC31" s="10"/>
      <c r="AKD31" s="41"/>
      <c r="AKE31" s="10">
        <v>59900</v>
      </c>
      <c r="AKF31" s="10"/>
      <c r="AKG31" s="41"/>
      <c r="AKH31" s="2">
        <f t="shared" si="1"/>
        <v>59900</v>
      </c>
      <c r="AKJ31" s="41"/>
      <c r="AKK31" s="10"/>
      <c r="AKL31" s="10"/>
      <c r="AKM31" s="41"/>
      <c r="AKN31" s="10"/>
      <c r="AKO31" s="10"/>
      <c r="AKP31" s="41"/>
      <c r="AKQ31" s="10"/>
      <c r="AKR31" s="10"/>
      <c r="AKS31" s="41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G31" s="2" t="s">
        <v>49</v>
      </c>
      <c r="ALM31" s="4">
        <v>15600</v>
      </c>
      <c r="ALP31" s="4">
        <f t="shared" si="8"/>
        <v>15600</v>
      </c>
    </row>
    <row r="32" spans="1:1004" x14ac:dyDescent="0.35">
      <c r="A32" s="2" t="s">
        <v>50</v>
      </c>
      <c r="B32" s="10">
        <v>350990</v>
      </c>
      <c r="C32" s="93" t="s">
        <v>8</v>
      </c>
      <c r="D32" s="94">
        <v>185790</v>
      </c>
      <c r="E32" s="10"/>
      <c r="F32" s="65"/>
      <c r="G32" s="2" t="s">
        <v>42</v>
      </c>
      <c r="H32" s="65"/>
      <c r="I32" s="96"/>
      <c r="J32" s="96"/>
      <c r="K32" s="65"/>
      <c r="L32" s="96">
        <f>D64</f>
        <v>5000</v>
      </c>
      <c r="M32" s="96"/>
      <c r="N32" s="65"/>
      <c r="O32" s="96">
        <f t="shared" si="2"/>
        <v>5000</v>
      </c>
      <c r="P32" s="96"/>
      <c r="Q32" s="65"/>
      <c r="R32" s="96">
        <f>O32</f>
        <v>5000</v>
      </c>
      <c r="S32" s="96"/>
      <c r="T32" s="65"/>
      <c r="U32" s="96"/>
      <c r="V32" s="96"/>
      <c r="W32" s="65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57" t="s">
        <v>268</v>
      </c>
      <c r="AKA32" s="41"/>
      <c r="AKB32" s="10"/>
      <c r="AKC32" s="10"/>
      <c r="AKD32" s="41"/>
      <c r="AKE32" s="10"/>
      <c r="AKF32" s="10">
        <v>10000</v>
      </c>
      <c r="AKG32" s="41"/>
      <c r="AKI32" s="2">
        <f t="shared" si="4"/>
        <v>10000</v>
      </c>
      <c r="AKJ32" s="41"/>
      <c r="AKK32" s="10"/>
      <c r="AKL32" s="10"/>
      <c r="AKM32" s="41"/>
      <c r="AKN32" s="10"/>
      <c r="AKO32" s="10"/>
      <c r="AKP32" s="41"/>
      <c r="AKQ32" s="10"/>
      <c r="AKR32" s="10"/>
      <c r="AKS32" s="41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G32" s="2" t="s">
        <v>51</v>
      </c>
      <c r="ALL32" s="4">
        <v>1700</v>
      </c>
      <c r="ALO32" s="4">
        <f t="shared" si="5"/>
        <v>1700</v>
      </c>
    </row>
    <row r="33" spans="1:1004" ht="17" x14ac:dyDescent="0.5">
      <c r="B33" s="19">
        <v>0</v>
      </c>
      <c r="C33" s="11" t="s">
        <v>52</v>
      </c>
      <c r="D33" s="19">
        <v>20700</v>
      </c>
      <c r="E33" s="19"/>
      <c r="F33" s="69"/>
      <c r="G33" s="2" t="s">
        <v>43</v>
      </c>
      <c r="H33" s="69"/>
      <c r="I33" s="96"/>
      <c r="J33" s="96"/>
      <c r="K33" s="69"/>
      <c r="L33" s="96">
        <f t="shared" ref="L33:L34" si="13">D65</f>
        <v>14600</v>
      </c>
      <c r="M33" s="96"/>
      <c r="N33" s="69"/>
      <c r="O33" s="96">
        <f t="shared" si="2"/>
        <v>14600</v>
      </c>
      <c r="P33" s="96"/>
      <c r="Q33" s="69"/>
      <c r="R33" s="96">
        <f t="shared" si="10"/>
        <v>14600</v>
      </c>
      <c r="S33" s="96"/>
      <c r="T33" s="69"/>
      <c r="U33" s="96"/>
      <c r="V33" s="96"/>
      <c r="W33" s="6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57" t="str">
        <f>"Depreciation of -"&amp;B64</f>
        <v>Depreciation of -Buildings</v>
      </c>
      <c r="AKA33" s="45"/>
      <c r="AKB33" s="19"/>
      <c r="AKC33" s="19"/>
      <c r="AKD33" s="45"/>
      <c r="AKE33" s="10">
        <f>D64</f>
        <v>5000</v>
      </c>
      <c r="AKF33" s="19"/>
      <c r="AKG33" s="45"/>
      <c r="AKH33" s="2">
        <f t="shared" si="1"/>
        <v>5000</v>
      </c>
      <c r="AKJ33" s="45"/>
      <c r="AKK33" s="19"/>
      <c r="AKL33" s="19"/>
      <c r="AKM33" s="45"/>
      <c r="AKN33" s="19"/>
      <c r="AKO33" s="19"/>
      <c r="AKP33" s="45"/>
      <c r="AKQ33" s="19"/>
      <c r="AKR33" s="19"/>
      <c r="AKS33" s="45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G33" s="11" t="s">
        <v>15</v>
      </c>
      <c r="ALL33" s="4">
        <f>D12</f>
        <v>29500</v>
      </c>
      <c r="ALO33" s="4">
        <f t="shared" si="5"/>
        <v>29500</v>
      </c>
    </row>
    <row r="34" spans="1:1004" ht="17" x14ac:dyDescent="0.5">
      <c r="B34" s="20">
        <f>SUM(B31:B33)</f>
        <v>369490</v>
      </c>
      <c r="C34" s="11"/>
      <c r="D34" s="20">
        <f>SUM(D31:D33)</f>
        <v>369490</v>
      </c>
      <c r="E34" s="20"/>
      <c r="F34" s="70"/>
      <c r="G34" s="2" t="s">
        <v>44</v>
      </c>
      <c r="H34" s="70"/>
      <c r="I34" s="96"/>
      <c r="J34" s="96"/>
      <c r="K34" s="70"/>
      <c r="L34" s="96">
        <f t="shared" si="13"/>
        <v>10000</v>
      </c>
      <c r="M34" s="96"/>
      <c r="N34" s="70"/>
      <c r="O34" s="96">
        <f t="shared" si="2"/>
        <v>10000</v>
      </c>
      <c r="P34" s="96"/>
      <c r="Q34" s="70"/>
      <c r="R34" s="96">
        <f t="shared" si="10"/>
        <v>10000</v>
      </c>
      <c r="S34" s="96"/>
      <c r="T34" s="70"/>
      <c r="U34" s="96"/>
      <c r="V34" s="96"/>
      <c r="W34" s="7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57" t="str">
        <f t="shared" ref="AJZ34:AJZ35" si="14">"Depreciation of -"&amp;B65</f>
        <v>Depreciation of -Motor Vehicles</v>
      </c>
      <c r="AKA34" s="46"/>
      <c r="AKB34" s="20"/>
      <c r="AKC34" s="20"/>
      <c r="AKD34" s="46"/>
      <c r="AKE34" s="10">
        <f t="shared" ref="AKE34:AKE35" si="15">D65</f>
        <v>14600</v>
      </c>
      <c r="AKF34" s="20"/>
      <c r="AKG34" s="46"/>
      <c r="AKH34" s="2">
        <f t="shared" si="1"/>
        <v>14600</v>
      </c>
      <c r="AKJ34" s="46"/>
      <c r="AKK34" s="20"/>
      <c r="AKL34" s="20"/>
      <c r="AKM34" s="46"/>
      <c r="AKN34" s="20"/>
      <c r="AKO34" s="20"/>
      <c r="AKP34" s="46"/>
      <c r="AKQ34" s="20"/>
      <c r="AKR34" s="20"/>
      <c r="AKS34" s="46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G34" s="2" t="s">
        <v>53</v>
      </c>
      <c r="ALM34" s="4">
        <v>650</v>
      </c>
      <c r="ALP34" s="4">
        <f t="shared" si="8"/>
        <v>650</v>
      </c>
    </row>
    <row r="35" spans="1:1004" x14ac:dyDescent="0.35">
      <c r="D35" s="18"/>
      <c r="E35" s="18"/>
      <c r="F35" s="68"/>
      <c r="G35" s="2" t="s">
        <v>285</v>
      </c>
      <c r="H35" s="68"/>
      <c r="I35" s="96"/>
      <c r="J35" s="96"/>
      <c r="K35" s="68"/>
      <c r="L35" s="96"/>
      <c r="M35" s="96">
        <v>14600</v>
      </c>
      <c r="N35" s="68"/>
      <c r="O35" s="96"/>
      <c r="P35" s="96">
        <f t="shared" si="6"/>
        <v>14600</v>
      </c>
      <c r="Q35" s="68"/>
      <c r="R35" s="96"/>
      <c r="S35" s="96"/>
      <c r="T35" s="68"/>
      <c r="U35" s="96"/>
      <c r="V35" s="96">
        <f t="shared" si="7"/>
        <v>14600</v>
      </c>
      <c r="W35" s="6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57" t="str">
        <f t="shared" si="14"/>
        <v>Depreciation of -Furniture and Equipment</v>
      </c>
      <c r="AKA35" s="44"/>
      <c r="AKB35" s="18"/>
      <c r="AKC35" s="18"/>
      <c r="AKD35" s="44"/>
      <c r="AKE35" s="10">
        <f t="shared" si="15"/>
        <v>10000</v>
      </c>
      <c r="AKF35" s="18"/>
      <c r="AKG35" s="44"/>
      <c r="AKH35" s="2">
        <f t="shared" si="1"/>
        <v>10000</v>
      </c>
      <c r="AKJ35" s="44"/>
      <c r="AKK35" s="18"/>
      <c r="AKL35" s="18"/>
      <c r="AKM35" s="44"/>
      <c r="AKN35" s="18"/>
      <c r="AKO35" s="18"/>
      <c r="AKP35" s="44"/>
      <c r="AKQ35" s="18"/>
      <c r="AKR35" s="18"/>
      <c r="AKS35" s="44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G35" s="2" t="s">
        <v>54</v>
      </c>
      <c r="ALL35" s="4">
        <v>2100</v>
      </c>
      <c r="ALO35" s="4">
        <f t="shared" si="5"/>
        <v>2100</v>
      </c>
    </row>
    <row r="36" spans="1:1004" x14ac:dyDescent="0.35">
      <c r="G36" s="2" t="s">
        <v>53</v>
      </c>
      <c r="I36" s="96"/>
      <c r="J36" s="96"/>
      <c r="L36" s="96"/>
      <c r="M36" s="96">
        <f>D70</f>
        <v>650</v>
      </c>
      <c r="O36" s="96"/>
      <c r="P36" s="96">
        <f t="shared" si="6"/>
        <v>650</v>
      </c>
      <c r="R36" s="96"/>
      <c r="S36" s="96"/>
      <c r="U36" s="96"/>
      <c r="V36" s="96">
        <f t="shared" si="7"/>
        <v>650</v>
      </c>
      <c r="AJZ36" s="54" t="s">
        <v>269</v>
      </c>
      <c r="AKF36" s="8">
        <f>AKE34</f>
        <v>14600</v>
      </c>
      <c r="AKI36" s="2">
        <f t="shared" si="4"/>
        <v>14600</v>
      </c>
      <c r="ALG36" s="2" t="s">
        <v>56</v>
      </c>
      <c r="ALL36" s="4">
        <v>15600</v>
      </c>
      <c r="ALO36" s="4">
        <f t="shared" si="5"/>
        <v>15600</v>
      </c>
    </row>
    <row r="37" spans="1:1004" x14ac:dyDescent="0.35">
      <c r="A37" s="7"/>
      <c r="B37" s="98" t="s">
        <v>35</v>
      </c>
      <c r="C37" s="98"/>
      <c r="D37" s="7"/>
      <c r="E37" s="61"/>
      <c r="F37" s="63"/>
      <c r="G37" s="2" t="s">
        <v>54</v>
      </c>
      <c r="H37" s="63"/>
      <c r="I37" s="96"/>
      <c r="J37" s="96"/>
      <c r="K37" s="63"/>
      <c r="L37" s="96">
        <f>D71</f>
        <v>2100</v>
      </c>
      <c r="M37" s="96"/>
      <c r="N37" s="63"/>
      <c r="O37" s="96">
        <f t="shared" si="2"/>
        <v>2100</v>
      </c>
      <c r="P37" s="96"/>
      <c r="Q37" s="63"/>
      <c r="R37" s="96"/>
      <c r="S37" s="96"/>
      <c r="T37" s="63"/>
      <c r="U37" s="96">
        <f t="shared" si="3"/>
        <v>2100</v>
      </c>
      <c r="V37" s="96"/>
      <c r="W37" s="63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  <c r="GZ37" s="61"/>
      <c r="HA37" s="61"/>
      <c r="HB37" s="61"/>
      <c r="HC37" s="61"/>
      <c r="HD37" s="61"/>
      <c r="HE37" s="61"/>
      <c r="HF37" s="61"/>
      <c r="HG37" s="61"/>
      <c r="HH37" s="61"/>
      <c r="HI37" s="61"/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1"/>
      <c r="HU37" s="61"/>
      <c r="HV37" s="61"/>
      <c r="HW37" s="61"/>
      <c r="HX37" s="61"/>
      <c r="HY37" s="61"/>
      <c r="HZ37" s="61"/>
      <c r="IA37" s="61"/>
      <c r="IB37" s="61"/>
      <c r="IC37" s="61"/>
      <c r="ID37" s="61"/>
      <c r="IE37" s="61"/>
      <c r="IF37" s="61"/>
      <c r="IG37" s="61"/>
      <c r="IH37" s="61"/>
      <c r="II37" s="61"/>
      <c r="IJ37" s="61"/>
      <c r="IK37" s="61"/>
      <c r="IL37" s="61"/>
      <c r="IM37" s="61"/>
      <c r="IN37" s="61"/>
      <c r="IO37" s="61"/>
      <c r="IP37" s="61"/>
      <c r="IQ37" s="61"/>
      <c r="IR37" s="61"/>
      <c r="IS37" s="61"/>
      <c r="IT37" s="61"/>
      <c r="IU37" s="61"/>
      <c r="IV37" s="61"/>
      <c r="IW37" s="61"/>
      <c r="IX37" s="61"/>
      <c r="IY37" s="61"/>
      <c r="IZ37" s="61"/>
      <c r="JA37" s="61"/>
      <c r="JB37" s="61"/>
      <c r="JC37" s="61"/>
      <c r="JD37" s="61"/>
      <c r="JE37" s="61"/>
      <c r="JF37" s="61"/>
      <c r="JG37" s="61"/>
      <c r="JH37" s="61"/>
      <c r="JI37" s="61"/>
      <c r="JJ37" s="61"/>
      <c r="JK37" s="61"/>
      <c r="JL37" s="61"/>
      <c r="JM37" s="61"/>
      <c r="JN37" s="61"/>
      <c r="JO37" s="61"/>
      <c r="JP37" s="61"/>
      <c r="JQ37" s="61"/>
      <c r="JR37" s="61"/>
      <c r="JS37" s="61"/>
      <c r="JT37" s="61"/>
      <c r="JU37" s="61"/>
      <c r="JV37" s="61"/>
      <c r="JW37" s="61"/>
      <c r="JX37" s="61"/>
      <c r="JY37" s="61"/>
      <c r="JZ37" s="61"/>
      <c r="KA37" s="61"/>
      <c r="KB37" s="61"/>
      <c r="KC37" s="61"/>
      <c r="KD37" s="61"/>
      <c r="KE37" s="61"/>
      <c r="KF37" s="61"/>
      <c r="KG37" s="61"/>
      <c r="KH37" s="61"/>
      <c r="KI37" s="61"/>
      <c r="KJ37" s="61"/>
      <c r="KK37" s="61"/>
      <c r="KL37" s="61"/>
      <c r="KM37" s="61"/>
      <c r="KN37" s="61"/>
      <c r="KO37" s="61"/>
      <c r="KP37" s="61"/>
      <c r="KQ37" s="61"/>
      <c r="KR37" s="61"/>
      <c r="KS37" s="61"/>
      <c r="KT37" s="61"/>
      <c r="KU37" s="61"/>
      <c r="KV37" s="61"/>
      <c r="KW37" s="61"/>
      <c r="KX37" s="61"/>
      <c r="KY37" s="61"/>
      <c r="KZ37" s="61"/>
      <c r="LA37" s="61"/>
      <c r="LB37" s="61"/>
      <c r="LC37" s="61"/>
      <c r="LD37" s="61"/>
      <c r="LE37" s="61"/>
      <c r="LF37" s="61"/>
      <c r="LG37" s="61"/>
      <c r="LH37" s="61"/>
      <c r="LI37" s="61"/>
      <c r="LJ37" s="61"/>
      <c r="LK37" s="61"/>
      <c r="LL37" s="61"/>
      <c r="LM37" s="61"/>
      <c r="LN37" s="61"/>
      <c r="LO37" s="61"/>
      <c r="LP37" s="61"/>
      <c r="LQ37" s="61"/>
      <c r="LR37" s="61"/>
      <c r="LS37" s="61"/>
      <c r="LT37" s="61"/>
      <c r="LU37" s="61"/>
      <c r="LV37" s="61"/>
      <c r="LW37" s="61"/>
      <c r="LX37" s="61"/>
      <c r="LY37" s="61"/>
      <c r="LZ37" s="61"/>
      <c r="MA37" s="61"/>
      <c r="MB37" s="61"/>
      <c r="MC37" s="61"/>
      <c r="MD37" s="61"/>
      <c r="ME37" s="61"/>
      <c r="MF37" s="61"/>
      <c r="MG37" s="61"/>
      <c r="MH37" s="61"/>
      <c r="MI37" s="61"/>
      <c r="MJ37" s="61"/>
      <c r="MK37" s="61"/>
      <c r="ML37" s="61"/>
      <c r="MM37" s="61"/>
      <c r="MN37" s="61"/>
      <c r="MO37" s="61"/>
      <c r="MP37" s="61"/>
      <c r="MQ37" s="61"/>
      <c r="MR37" s="61"/>
      <c r="MS37" s="61"/>
      <c r="MT37" s="61"/>
      <c r="MU37" s="61"/>
      <c r="MV37" s="61"/>
      <c r="MW37" s="61"/>
      <c r="MX37" s="61"/>
      <c r="MY37" s="61"/>
      <c r="MZ37" s="61"/>
      <c r="NA37" s="61"/>
      <c r="NB37" s="61"/>
      <c r="NC37" s="61"/>
      <c r="ND37" s="61"/>
      <c r="NE37" s="61"/>
      <c r="NF37" s="61"/>
      <c r="NG37" s="61"/>
      <c r="NH37" s="61"/>
      <c r="NI37" s="61"/>
      <c r="NJ37" s="61"/>
      <c r="NK37" s="61"/>
      <c r="NL37" s="61"/>
      <c r="NM37" s="61"/>
      <c r="NN37" s="61"/>
      <c r="NO37" s="61"/>
      <c r="NP37" s="61"/>
      <c r="NQ37" s="61"/>
      <c r="NR37" s="61"/>
      <c r="NS37" s="61"/>
      <c r="NT37" s="61"/>
      <c r="NU37" s="61"/>
      <c r="NV37" s="61"/>
      <c r="NW37" s="61"/>
      <c r="NX37" s="61"/>
      <c r="NY37" s="61"/>
      <c r="NZ37" s="61"/>
      <c r="OA37" s="61"/>
      <c r="OB37" s="61"/>
      <c r="OC37" s="61"/>
      <c r="OD37" s="61"/>
      <c r="OE37" s="61"/>
      <c r="OF37" s="61"/>
      <c r="OG37" s="61"/>
      <c r="OH37" s="61"/>
      <c r="OI37" s="61"/>
      <c r="OJ37" s="61"/>
      <c r="OK37" s="61"/>
      <c r="OL37" s="61"/>
      <c r="OM37" s="61"/>
      <c r="ON37" s="61"/>
      <c r="OO37" s="61"/>
      <c r="OP37" s="61"/>
      <c r="OQ37" s="61"/>
      <c r="OR37" s="61"/>
      <c r="OS37" s="61"/>
      <c r="OT37" s="61"/>
      <c r="OU37" s="61"/>
      <c r="OV37" s="61"/>
      <c r="OW37" s="61"/>
      <c r="OX37" s="61"/>
      <c r="OY37" s="61"/>
      <c r="OZ37" s="61"/>
      <c r="PA37" s="61"/>
      <c r="PB37" s="61"/>
      <c r="PC37" s="61"/>
      <c r="PD37" s="61"/>
      <c r="PE37" s="61"/>
      <c r="PF37" s="61"/>
      <c r="PG37" s="61"/>
      <c r="PH37" s="61"/>
      <c r="PI37" s="61"/>
      <c r="PJ37" s="61"/>
      <c r="PK37" s="61"/>
      <c r="PL37" s="61"/>
      <c r="PM37" s="61"/>
      <c r="PN37" s="61"/>
      <c r="PO37" s="61"/>
      <c r="PP37" s="61"/>
      <c r="PQ37" s="61"/>
      <c r="PR37" s="61"/>
      <c r="PS37" s="61"/>
      <c r="PT37" s="61"/>
      <c r="PU37" s="61"/>
      <c r="PV37" s="61"/>
      <c r="PW37" s="61"/>
      <c r="PX37" s="61"/>
      <c r="PY37" s="61"/>
      <c r="PZ37" s="61"/>
      <c r="QA37" s="61"/>
      <c r="QB37" s="61"/>
      <c r="QC37" s="61"/>
      <c r="QD37" s="61"/>
      <c r="QE37" s="61"/>
      <c r="QF37" s="61"/>
      <c r="QG37" s="61"/>
      <c r="QH37" s="61"/>
      <c r="QI37" s="61"/>
      <c r="QJ37" s="61"/>
      <c r="QK37" s="61"/>
      <c r="QL37" s="61"/>
      <c r="QM37" s="61"/>
      <c r="QN37" s="61"/>
      <c r="QO37" s="61"/>
      <c r="QP37" s="61"/>
      <c r="QQ37" s="61"/>
      <c r="QR37" s="61"/>
      <c r="QS37" s="61"/>
      <c r="QT37" s="61"/>
      <c r="QU37" s="61"/>
      <c r="QV37" s="61"/>
      <c r="QW37" s="61"/>
      <c r="QX37" s="61"/>
      <c r="QY37" s="61"/>
      <c r="QZ37" s="61"/>
      <c r="RA37" s="61"/>
      <c r="RB37" s="61"/>
      <c r="RC37" s="61"/>
      <c r="RD37" s="61"/>
      <c r="RE37" s="61"/>
      <c r="RF37" s="61"/>
      <c r="RG37" s="61"/>
      <c r="RH37" s="61"/>
      <c r="RI37" s="61"/>
      <c r="RJ37" s="61"/>
      <c r="RK37" s="61"/>
      <c r="RL37" s="61"/>
      <c r="RM37" s="61"/>
      <c r="RN37" s="61"/>
      <c r="RO37" s="61"/>
      <c r="RP37" s="61"/>
      <c r="RQ37" s="61"/>
      <c r="RR37" s="61"/>
      <c r="RS37" s="61"/>
      <c r="RT37" s="61"/>
      <c r="RU37" s="61"/>
      <c r="RV37" s="61"/>
      <c r="RW37" s="61"/>
      <c r="RX37" s="61"/>
      <c r="RY37" s="61"/>
      <c r="RZ37" s="61"/>
      <c r="SA37" s="61"/>
      <c r="SB37" s="61"/>
      <c r="SC37" s="61"/>
      <c r="SD37" s="61"/>
      <c r="SE37" s="61"/>
      <c r="SF37" s="61"/>
      <c r="SG37" s="61"/>
      <c r="SH37" s="61"/>
      <c r="SI37" s="61"/>
      <c r="SJ37" s="61"/>
      <c r="SK37" s="61"/>
      <c r="SL37" s="61"/>
      <c r="SM37" s="61"/>
      <c r="SN37" s="61"/>
      <c r="SO37" s="61"/>
      <c r="SP37" s="61"/>
      <c r="SQ37" s="61"/>
      <c r="SR37" s="61"/>
      <c r="SS37" s="61"/>
      <c r="ST37" s="61"/>
      <c r="SU37" s="61"/>
      <c r="SV37" s="61"/>
      <c r="SW37" s="61"/>
      <c r="SX37" s="61"/>
      <c r="SY37" s="61"/>
      <c r="SZ37" s="61"/>
      <c r="TA37" s="61"/>
      <c r="TB37" s="61"/>
      <c r="TC37" s="61"/>
      <c r="TD37" s="61"/>
      <c r="TE37" s="61"/>
      <c r="TF37" s="61"/>
      <c r="TG37" s="61"/>
      <c r="TH37" s="61"/>
      <c r="TI37" s="61"/>
      <c r="TJ37" s="61"/>
      <c r="TK37" s="61"/>
      <c r="TL37" s="61"/>
      <c r="TM37" s="61"/>
      <c r="TN37" s="61"/>
      <c r="TO37" s="61"/>
      <c r="TP37" s="61"/>
      <c r="TQ37" s="61"/>
      <c r="TR37" s="61"/>
      <c r="TS37" s="61"/>
      <c r="TT37" s="61"/>
      <c r="TU37" s="61"/>
      <c r="TV37" s="61"/>
      <c r="TW37" s="61"/>
      <c r="TX37" s="61"/>
      <c r="TY37" s="61"/>
      <c r="TZ37" s="61"/>
      <c r="UA37" s="61"/>
      <c r="UB37" s="61"/>
      <c r="UC37" s="61"/>
      <c r="UD37" s="61"/>
      <c r="UE37" s="61"/>
      <c r="UF37" s="61"/>
      <c r="UG37" s="61"/>
      <c r="UH37" s="61"/>
      <c r="UI37" s="61"/>
      <c r="UJ37" s="61"/>
      <c r="UK37" s="61"/>
      <c r="UL37" s="61"/>
      <c r="UM37" s="61"/>
      <c r="UN37" s="61"/>
      <c r="UO37" s="61"/>
      <c r="UP37" s="61"/>
      <c r="UQ37" s="61"/>
      <c r="UR37" s="61"/>
      <c r="US37" s="61"/>
      <c r="UT37" s="61"/>
      <c r="UU37" s="61"/>
      <c r="UV37" s="61"/>
      <c r="UW37" s="61"/>
      <c r="UX37" s="61"/>
      <c r="UY37" s="61"/>
      <c r="UZ37" s="61"/>
      <c r="VA37" s="61"/>
      <c r="VB37" s="61"/>
      <c r="VC37" s="61"/>
      <c r="VD37" s="61"/>
      <c r="VE37" s="61"/>
      <c r="VF37" s="61"/>
      <c r="VG37" s="61"/>
      <c r="VH37" s="61"/>
      <c r="VI37" s="61"/>
      <c r="VJ37" s="61"/>
      <c r="VK37" s="61"/>
      <c r="VL37" s="61"/>
      <c r="VM37" s="61"/>
      <c r="VN37" s="61"/>
      <c r="VO37" s="61"/>
      <c r="VP37" s="61"/>
      <c r="VQ37" s="61"/>
      <c r="VR37" s="61"/>
      <c r="VS37" s="61"/>
      <c r="VT37" s="61"/>
      <c r="VU37" s="61"/>
      <c r="VV37" s="61"/>
      <c r="VW37" s="61"/>
      <c r="VX37" s="61"/>
      <c r="VY37" s="61"/>
      <c r="VZ37" s="61"/>
      <c r="WA37" s="61"/>
      <c r="WB37" s="61"/>
      <c r="WC37" s="61"/>
      <c r="WD37" s="61"/>
      <c r="WE37" s="61"/>
      <c r="WF37" s="61"/>
      <c r="WG37" s="61"/>
      <c r="WH37" s="61"/>
      <c r="WI37" s="61"/>
      <c r="WJ37" s="61"/>
      <c r="WK37" s="61"/>
      <c r="WL37" s="61"/>
      <c r="WM37" s="61"/>
      <c r="WN37" s="61"/>
      <c r="WO37" s="61"/>
      <c r="WP37" s="61"/>
      <c r="WQ37" s="61"/>
      <c r="WR37" s="61"/>
      <c r="WS37" s="61"/>
      <c r="WT37" s="61"/>
      <c r="WU37" s="61"/>
      <c r="WV37" s="61"/>
      <c r="WW37" s="61"/>
      <c r="WX37" s="61"/>
      <c r="WY37" s="61"/>
      <c r="WZ37" s="61"/>
      <c r="XA37" s="61"/>
      <c r="XB37" s="61"/>
      <c r="XC37" s="61"/>
      <c r="XD37" s="61"/>
      <c r="XE37" s="61"/>
      <c r="XF37" s="61"/>
      <c r="XG37" s="61"/>
      <c r="XH37" s="61"/>
      <c r="XI37" s="61"/>
      <c r="XJ37" s="61"/>
      <c r="XK37" s="61"/>
      <c r="XL37" s="61"/>
      <c r="XM37" s="61"/>
      <c r="XN37" s="61"/>
      <c r="XO37" s="61"/>
      <c r="XP37" s="61"/>
      <c r="XQ37" s="61"/>
      <c r="XR37" s="61"/>
      <c r="XS37" s="61"/>
      <c r="XT37" s="61"/>
      <c r="XU37" s="61"/>
      <c r="XV37" s="61"/>
      <c r="XW37" s="61"/>
      <c r="XX37" s="61"/>
      <c r="XY37" s="61"/>
      <c r="XZ37" s="61"/>
      <c r="YA37" s="61"/>
      <c r="YB37" s="61"/>
      <c r="YC37" s="61"/>
      <c r="YD37" s="61"/>
      <c r="YE37" s="61"/>
      <c r="YF37" s="61"/>
      <c r="YG37" s="61"/>
      <c r="YH37" s="61"/>
      <c r="YI37" s="61"/>
      <c r="YJ37" s="61"/>
      <c r="YK37" s="61"/>
      <c r="YL37" s="61"/>
      <c r="YM37" s="61"/>
      <c r="YN37" s="61"/>
      <c r="YO37" s="61"/>
      <c r="YP37" s="61"/>
      <c r="YQ37" s="61"/>
      <c r="YR37" s="61"/>
      <c r="YS37" s="61"/>
      <c r="YT37" s="61"/>
      <c r="YU37" s="61"/>
      <c r="YV37" s="61"/>
      <c r="YW37" s="61"/>
      <c r="YX37" s="61"/>
      <c r="YY37" s="61"/>
      <c r="YZ37" s="61"/>
      <c r="ZA37" s="61"/>
      <c r="ZB37" s="61"/>
      <c r="ZC37" s="61"/>
      <c r="ZD37" s="61"/>
      <c r="ZE37" s="61"/>
      <c r="ZF37" s="61"/>
      <c r="ZG37" s="61"/>
      <c r="ZH37" s="61"/>
      <c r="ZI37" s="61"/>
      <c r="ZJ37" s="61"/>
      <c r="ZK37" s="61"/>
      <c r="ZL37" s="61"/>
      <c r="ZM37" s="61"/>
      <c r="ZN37" s="61"/>
      <c r="ZO37" s="61"/>
      <c r="ZP37" s="61"/>
      <c r="ZQ37" s="61"/>
      <c r="ZR37" s="61"/>
      <c r="ZS37" s="61"/>
      <c r="ZT37" s="61"/>
      <c r="ZU37" s="61"/>
      <c r="ZV37" s="61"/>
      <c r="ZW37" s="61"/>
      <c r="ZX37" s="61"/>
      <c r="ZY37" s="61"/>
      <c r="ZZ37" s="61"/>
      <c r="AAA37" s="61"/>
      <c r="AAB37" s="61"/>
      <c r="AAC37" s="61"/>
      <c r="AAD37" s="61"/>
      <c r="AAE37" s="61"/>
      <c r="AAF37" s="61"/>
      <c r="AAG37" s="61"/>
      <c r="AAH37" s="61"/>
      <c r="AAI37" s="61"/>
      <c r="AAJ37" s="61"/>
      <c r="AAK37" s="61"/>
      <c r="AAL37" s="61"/>
      <c r="AAM37" s="61"/>
      <c r="AAN37" s="61"/>
      <c r="AAO37" s="61"/>
      <c r="AAP37" s="61"/>
      <c r="AAQ37" s="61"/>
      <c r="AAR37" s="61"/>
      <c r="AAS37" s="61"/>
      <c r="AAT37" s="61"/>
      <c r="AAU37" s="61"/>
      <c r="AAV37" s="61"/>
      <c r="AAW37" s="61"/>
      <c r="AAX37" s="61"/>
      <c r="AAY37" s="61"/>
      <c r="AAZ37" s="61"/>
      <c r="ABA37" s="61"/>
      <c r="ABB37" s="61"/>
      <c r="ABC37" s="61"/>
      <c r="ABD37" s="61"/>
      <c r="ABE37" s="61"/>
      <c r="ABF37" s="61"/>
      <c r="ABG37" s="61"/>
      <c r="ABH37" s="61"/>
      <c r="ABI37" s="61"/>
      <c r="ABJ37" s="61"/>
      <c r="ABK37" s="61"/>
      <c r="ABL37" s="61"/>
      <c r="ABM37" s="61"/>
      <c r="ABN37" s="61"/>
      <c r="ABO37" s="61"/>
      <c r="ABP37" s="61"/>
      <c r="ABQ37" s="61"/>
      <c r="ABR37" s="61"/>
      <c r="ABS37" s="61"/>
      <c r="ABT37" s="61"/>
      <c r="ABU37" s="61"/>
      <c r="ABV37" s="61"/>
      <c r="ABW37" s="61"/>
      <c r="ABX37" s="61"/>
      <c r="ABY37" s="61"/>
      <c r="ABZ37" s="61"/>
      <c r="ACA37" s="61"/>
      <c r="ACB37" s="61"/>
      <c r="ACC37" s="61"/>
      <c r="ACD37" s="61"/>
      <c r="ACE37" s="61"/>
      <c r="ACF37" s="61"/>
      <c r="ACG37" s="61"/>
      <c r="ACH37" s="61"/>
      <c r="ACI37" s="61"/>
      <c r="ACJ37" s="61"/>
      <c r="ACK37" s="61"/>
      <c r="ACL37" s="61"/>
      <c r="ACM37" s="61"/>
      <c r="ACN37" s="61"/>
      <c r="ACO37" s="61"/>
      <c r="ACP37" s="61"/>
      <c r="ACQ37" s="61"/>
      <c r="ACR37" s="61"/>
      <c r="ACS37" s="61"/>
      <c r="ACT37" s="61"/>
      <c r="ACU37" s="61"/>
      <c r="ACV37" s="61"/>
      <c r="ACW37" s="61"/>
      <c r="ACX37" s="61"/>
      <c r="ACY37" s="61"/>
      <c r="ACZ37" s="61"/>
      <c r="ADA37" s="61"/>
      <c r="ADB37" s="61"/>
      <c r="ADC37" s="61"/>
      <c r="ADD37" s="61"/>
      <c r="ADE37" s="61"/>
      <c r="ADF37" s="61"/>
      <c r="ADG37" s="61"/>
      <c r="ADH37" s="61"/>
      <c r="ADI37" s="61"/>
      <c r="ADJ37" s="61"/>
      <c r="ADK37" s="61"/>
      <c r="ADL37" s="61"/>
      <c r="ADM37" s="61"/>
      <c r="ADN37" s="61"/>
      <c r="ADO37" s="61"/>
      <c r="ADP37" s="61"/>
      <c r="ADQ37" s="61"/>
      <c r="ADR37" s="61"/>
      <c r="ADS37" s="61"/>
      <c r="ADT37" s="61"/>
      <c r="ADU37" s="61"/>
      <c r="ADV37" s="61"/>
      <c r="ADW37" s="61"/>
      <c r="ADX37" s="61"/>
      <c r="ADY37" s="61"/>
      <c r="ADZ37" s="61"/>
      <c r="AEA37" s="61"/>
      <c r="AEB37" s="61"/>
      <c r="AEC37" s="61"/>
      <c r="AED37" s="61"/>
      <c r="AEE37" s="61"/>
      <c r="AEF37" s="61"/>
      <c r="AEG37" s="61"/>
      <c r="AEH37" s="61"/>
      <c r="AEI37" s="61"/>
      <c r="AEJ37" s="61"/>
      <c r="AEK37" s="61"/>
      <c r="AEL37" s="61"/>
      <c r="AEM37" s="61"/>
      <c r="AEN37" s="61"/>
      <c r="AEO37" s="61"/>
      <c r="AEP37" s="61"/>
      <c r="AEQ37" s="61"/>
      <c r="AER37" s="61"/>
      <c r="AES37" s="61"/>
      <c r="AET37" s="61"/>
      <c r="AEU37" s="61"/>
      <c r="AEV37" s="61"/>
      <c r="AEW37" s="61"/>
      <c r="AEX37" s="61"/>
      <c r="AEY37" s="61"/>
      <c r="AEZ37" s="61"/>
      <c r="AFA37" s="61"/>
      <c r="AFB37" s="61"/>
      <c r="AFC37" s="61"/>
      <c r="AFD37" s="61"/>
      <c r="AFE37" s="61"/>
      <c r="AFF37" s="61"/>
      <c r="AFG37" s="61"/>
      <c r="AFH37" s="61"/>
      <c r="AFI37" s="61"/>
      <c r="AFJ37" s="61"/>
      <c r="AFK37" s="61"/>
      <c r="AFL37" s="61"/>
      <c r="AFM37" s="61"/>
      <c r="AFN37" s="61"/>
      <c r="AFO37" s="61"/>
      <c r="AFP37" s="61"/>
      <c r="AFQ37" s="61"/>
      <c r="AFR37" s="61"/>
      <c r="AFS37" s="61"/>
      <c r="AFT37" s="61"/>
      <c r="AFU37" s="61"/>
      <c r="AFV37" s="61"/>
      <c r="AFW37" s="61"/>
      <c r="AFX37" s="61"/>
      <c r="AFY37" s="61"/>
      <c r="AFZ37" s="61"/>
      <c r="AGA37" s="61"/>
      <c r="AGB37" s="61"/>
      <c r="AGC37" s="61"/>
      <c r="AGD37" s="61"/>
      <c r="AGE37" s="61"/>
      <c r="AGF37" s="61"/>
      <c r="AGG37" s="61"/>
      <c r="AGH37" s="61"/>
      <c r="AGI37" s="61"/>
      <c r="AGJ37" s="61"/>
      <c r="AGK37" s="61"/>
      <c r="AGL37" s="61"/>
      <c r="AGM37" s="61"/>
      <c r="AGN37" s="61"/>
      <c r="AGO37" s="61"/>
      <c r="AGP37" s="61"/>
      <c r="AGQ37" s="61"/>
      <c r="AGR37" s="61"/>
      <c r="AGS37" s="61"/>
      <c r="AGT37" s="61"/>
      <c r="AGU37" s="61"/>
      <c r="AGV37" s="61"/>
      <c r="AGW37" s="61"/>
      <c r="AGX37" s="61"/>
      <c r="AGY37" s="61"/>
      <c r="AGZ37" s="61"/>
      <c r="AHA37" s="61"/>
      <c r="AHB37" s="61"/>
      <c r="AHC37" s="61"/>
      <c r="AHD37" s="61"/>
      <c r="AHE37" s="61"/>
      <c r="AHF37" s="61"/>
      <c r="AHG37" s="61"/>
      <c r="AHH37" s="61"/>
      <c r="AHI37" s="61"/>
      <c r="AHJ37" s="61"/>
      <c r="AHK37" s="61"/>
      <c r="AHL37" s="61"/>
      <c r="AHM37" s="61"/>
      <c r="AHN37" s="61"/>
      <c r="AHO37" s="61"/>
      <c r="AHP37" s="61"/>
      <c r="AHQ37" s="61"/>
      <c r="AHR37" s="61"/>
      <c r="AHS37" s="61"/>
      <c r="AHT37" s="61"/>
      <c r="AHU37" s="61"/>
      <c r="AHV37" s="61"/>
      <c r="AHW37" s="61"/>
      <c r="AHX37" s="61"/>
      <c r="AHY37" s="61"/>
      <c r="AHZ37" s="61"/>
      <c r="AIA37" s="61"/>
      <c r="AIB37" s="61"/>
      <c r="AIC37" s="61"/>
      <c r="AID37" s="61"/>
      <c r="AIE37" s="61"/>
      <c r="AIF37" s="61"/>
      <c r="AIG37" s="61"/>
      <c r="AIH37" s="61"/>
      <c r="AII37" s="61"/>
      <c r="AIJ37" s="61"/>
      <c r="AIK37" s="61"/>
      <c r="AIL37" s="61"/>
      <c r="AIM37" s="61"/>
      <c r="AIN37" s="61"/>
      <c r="AIO37" s="61"/>
      <c r="AIP37" s="61"/>
      <c r="AIQ37" s="61"/>
      <c r="AIR37" s="61"/>
      <c r="AIS37" s="61"/>
      <c r="AIT37" s="61"/>
      <c r="AIU37" s="61"/>
      <c r="AIV37" s="61"/>
      <c r="AIW37" s="61"/>
      <c r="AIX37" s="61"/>
      <c r="AIY37" s="61"/>
      <c r="AIZ37" s="61"/>
      <c r="AJA37" s="61"/>
      <c r="AJB37" s="61"/>
      <c r="AJC37" s="61"/>
      <c r="AJD37" s="61"/>
      <c r="AJE37" s="61"/>
      <c r="AJF37" s="61"/>
      <c r="AJG37" s="61"/>
      <c r="AJH37" s="61"/>
      <c r="AJI37" s="61"/>
      <c r="AJJ37" s="61"/>
      <c r="AJK37" s="61"/>
      <c r="AJL37" s="61"/>
      <c r="AJM37" s="61"/>
      <c r="AJN37" s="61"/>
      <c r="AJO37" s="61"/>
      <c r="AJP37" s="61"/>
      <c r="AJQ37" s="61"/>
      <c r="AJR37" s="61"/>
      <c r="AJS37" s="61"/>
      <c r="AJT37" s="61"/>
      <c r="AJU37" s="61"/>
      <c r="AJV37" s="61"/>
      <c r="AJW37" s="61"/>
      <c r="AJX37" s="61"/>
      <c r="AJZ37" s="2" t="s">
        <v>53</v>
      </c>
      <c r="AKF37" s="10">
        <v>650</v>
      </c>
      <c r="AKI37" s="2">
        <f t="shared" si="4"/>
        <v>650</v>
      </c>
      <c r="ALG37" s="2" t="s">
        <v>57</v>
      </c>
      <c r="ALL37" s="4">
        <f>D15</f>
        <v>15000</v>
      </c>
      <c r="ALO37" s="4">
        <f>ALI37+ALL37-ALM37</f>
        <v>15000</v>
      </c>
    </row>
    <row r="38" spans="1:1004" x14ac:dyDescent="0.35">
      <c r="B38" s="6" t="s">
        <v>7</v>
      </c>
      <c r="C38" s="9"/>
      <c r="D38" s="6" t="s">
        <v>7</v>
      </c>
      <c r="E38" s="6"/>
      <c r="F38" s="64"/>
      <c r="G38" s="2" t="s">
        <v>56</v>
      </c>
      <c r="H38" s="64"/>
      <c r="I38" s="96"/>
      <c r="J38" s="96"/>
      <c r="K38" s="64"/>
      <c r="L38" s="96">
        <f>D72</f>
        <v>15600</v>
      </c>
      <c r="M38" s="96"/>
      <c r="N38" s="64"/>
      <c r="O38" s="96">
        <f t="shared" si="2"/>
        <v>15600</v>
      </c>
      <c r="P38" s="96"/>
      <c r="Q38" s="64"/>
      <c r="R38" s="96">
        <f t="shared" si="10"/>
        <v>15600</v>
      </c>
      <c r="S38" s="96"/>
      <c r="T38" s="64"/>
      <c r="U38" s="96"/>
      <c r="V38" s="96"/>
      <c r="W38" s="64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2" t="s">
        <v>54</v>
      </c>
      <c r="AKC38" s="6"/>
      <c r="AKD38" s="40"/>
      <c r="AKE38" s="10">
        <v>2100</v>
      </c>
      <c r="AKF38" s="6"/>
      <c r="AKG38" s="40"/>
      <c r="AKH38" s="2">
        <f t="shared" si="1"/>
        <v>2100</v>
      </c>
      <c r="AKJ38" s="40"/>
      <c r="AKK38" s="6"/>
      <c r="AKL38" s="6"/>
      <c r="AKM38" s="40"/>
      <c r="AKN38" s="6"/>
      <c r="AKO38" s="6"/>
      <c r="AKP38" s="40"/>
      <c r="AKQ38" s="6"/>
      <c r="AKR38" s="6"/>
      <c r="AKS38" s="40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G38" s="11" t="s">
        <v>25</v>
      </c>
      <c r="ALL38" s="4">
        <f>112500-44300-16200</f>
        <v>52000</v>
      </c>
      <c r="ALO38" s="4">
        <f t="shared" si="5"/>
        <v>52000</v>
      </c>
    </row>
    <row r="39" spans="1:1004" ht="17" x14ac:dyDescent="0.5">
      <c r="A39" s="95" t="s">
        <v>32</v>
      </c>
      <c r="B39" s="94">
        <v>18500</v>
      </c>
      <c r="C39" s="11" t="s">
        <v>11</v>
      </c>
      <c r="D39" s="10">
        <v>12500</v>
      </c>
      <c r="E39" s="10"/>
      <c r="F39" s="65"/>
      <c r="G39" s="2" t="s">
        <v>51</v>
      </c>
      <c r="H39" s="65"/>
      <c r="I39" s="96"/>
      <c r="J39" s="96"/>
      <c r="K39" s="65"/>
      <c r="L39" s="96">
        <v>1700</v>
      </c>
      <c r="M39" s="96"/>
      <c r="N39" s="65"/>
      <c r="O39" s="96">
        <f t="shared" si="2"/>
        <v>1700</v>
      </c>
      <c r="P39" s="96"/>
      <c r="Q39" s="65"/>
      <c r="R39" s="96">
        <f t="shared" si="10"/>
        <v>1700</v>
      </c>
      <c r="S39" s="96"/>
      <c r="T39" s="65"/>
      <c r="U39" s="96"/>
      <c r="V39" s="96"/>
      <c r="W39" s="65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2" t="s">
        <v>56</v>
      </c>
      <c r="AKC39" s="10"/>
      <c r="AKD39" s="41"/>
      <c r="AKE39" s="10">
        <v>15600</v>
      </c>
      <c r="AKF39" s="10"/>
      <c r="AKG39" s="41"/>
      <c r="AKH39" s="2">
        <f t="shared" si="1"/>
        <v>15600</v>
      </c>
      <c r="AKJ39" s="41"/>
      <c r="AKK39" s="10"/>
      <c r="AKL39" s="10"/>
      <c r="AKM39" s="41"/>
      <c r="AKN39" s="10"/>
      <c r="AKO39" s="10"/>
      <c r="AKP39" s="41"/>
      <c r="AKQ39" s="10"/>
      <c r="AKR39" s="10"/>
      <c r="AKS39" s="41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G39" s="11" t="s">
        <v>28</v>
      </c>
      <c r="ALL39" s="21">
        <v>73000</v>
      </c>
      <c r="ALO39" s="4">
        <f t="shared" si="5"/>
        <v>73000</v>
      </c>
    </row>
    <row r="40" spans="1:1004" x14ac:dyDescent="0.35">
      <c r="A40" s="95" t="s">
        <v>40</v>
      </c>
      <c r="B40" s="94">
        <v>100070</v>
      </c>
      <c r="C40" s="11" t="s">
        <v>55</v>
      </c>
      <c r="D40" s="10">
        <v>120270</v>
      </c>
      <c r="E40" s="10"/>
      <c r="F40" s="65"/>
      <c r="G40" s="10" t="s">
        <v>270</v>
      </c>
      <c r="H40" s="65"/>
      <c r="I40" s="96"/>
      <c r="J40" s="96"/>
      <c r="K40" s="65"/>
      <c r="L40" s="96"/>
      <c r="M40" s="96">
        <v>15600</v>
      </c>
      <c r="N40" s="65"/>
      <c r="O40" s="96"/>
      <c r="P40" s="96">
        <f t="shared" si="6"/>
        <v>15600</v>
      </c>
      <c r="Q40" s="65"/>
      <c r="R40" s="96"/>
      <c r="S40" s="96"/>
      <c r="T40" s="65"/>
      <c r="U40" s="96"/>
      <c r="V40" s="96">
        <f t="shared" si="7"/>
        <v>15600</v>
      </c>
      <c r="W40" s="65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2" t="s">
        <v>272</v>
      </c>
      <c r="AKC40" s="10"/>
      <c r="AKD40" s="41"/>
      <c r="AKE40" s="10">
        <f>1700+2070</f>
        <v>3770</v>
      </c>
      <c r="AKF40" s="10"/>
      <c r="AKG40" s="41"/>
      <c r="AKH40" s="8">
        <f>AKB40+AKE40-AKC40-AKF40</f>
        <v>3770</v>
      </c>
      <c r="AKJ40" s="41"/>
      <c r="AKK40" s="10"/>
      <c r="AKL40" s="10"/>
      <c r="AKM40" s="41"/>
      <c r="AKN40" s="10"/>
      <c r="AKO40" s="10"/>
      <c r="AKP40" s="41"/>
      <c r="AKQ40" s="10"/>
      <c r="AKR40" s="10"/>
      <c r="AKS40" s="41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G40" s="2" t="s">
        <v>50</v>
      </c>
      <c r="ALM40" s="4">
        <f>B32</f>
        <v>350990</v>
      </c>
      <c r="ALP40" s="4">
        <f t="shared" si="8"/>
        <v>350990</v>
      </c>
    </row>
    <row r="41" spans="1:1004" ht="17" x14ac:dyDescent="0.5">
      <c r="A41" s="2" t="s">
        <v>58</v>
      </c>
      <c r="B41" s="19">
        <v>14200</v>
      </c>
      <c r="C41" s="11"/>
      <c r="D41" s="12" t="s">
        <v>59</v>
      </c>
      <c r="E41" s="12"/>
      <c r="F41" s="71"/>
      <c r="G41" s="97" t="s">
        <v>286</v>
      </c>
      <c r="H41" s="71"/>
      <c r="I41" s="96"/>
      <c r="J41" s="96"/>
      <c r="K41" s="71"/>
      <c r="L41" s="96">
        <v>1900</v>
      </c>
      <c r="M41" s="96"/>
      <c r="N41" s="71"/>
      <c r="O41" s="96">
        <f t="shared" si="2"/>
        <v>1900</v>
      </c>
      <c r="P41" s="96"/>
      <c r="Q41" s="71"/>
      <c r="R41" s="96">
        <f t="shared" si="10"/>
        <v>1900</v>
      </c>
      <c r="S41" s="96"/>
      <c r="T41" s="71"/>
      <c r="U41" s="96"/>
      <c r="V41" s="96"/>
      <c r="W41" s="71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54" t="s">
        <v>271</v>
      </c>
      <c r="AKC41" s="12">
        <v>0</v>
      </c>
      <c r="AKD41" s="47"/>
      <c r="AKE41" s="25"/>
      <c r="AKF41" s="12">
        <f>10%*20700</f>
        <v>2070</v>
      </c>
      <c r="AKG41" s="47"/>
      <c r="AKI41" s="2">
        <f t="shared" si="4"/>
        <v>2070</v>
      </c>
      <c r="AKJ41" s="47"/>
      <c r="AKK41" s="12"/>
      <c r="AKL41" s="12"/>
      <c r="AKM41" s="47"/>
      <c r="AKN41" s="12"/>
      <c r="AKO41" s="12"/>
      <c r="AKP41" s="47"/>
      <c r="AKQ41" s="12"/>
      <c r="AKR41" s="12"/>
      <c r="AKS41" s="47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G41" s="2" t="s">
        <v>60</v>
      </c>
      <c r="ALM41" s="4">
        <v>15000</v>
      </c>
      <c r="ALP41" s="4">
        <f t="shared" si="8"/>
        <v>15000</v>
      </c>
    </row>
    <row r="42" spans="1:1004" ht="17" x14ac:dyDescent="0.5">
      <c r="B42" s="19"/>
      <c r="C42" s="11"/>
      <c r="D42" s="12"/>
      <c r="E42" s="12"/>
      <c r="F42" s="71"/>
      <c r="G42" s="97" t="s">
        <v>288</v>
      </c>
      <c r="H42" s="71"/>
      <c r="I42" s="96">
        <v>0</v>
      </c>
      <c r="J42" s="96"/>
      <c r="K42" s="71"/>
      <c r="L42" s="96"/>
      <c r="M42" s="96">
        <v>1900</v>
      </c>
      <c r="N42" s="71"/>
      <c r="O42" s="96"/>
      <c r="P42" s="96">
        <f t="shared" si="6"/>
        <v>1900</v>
      </c>
      <c r="Q42" s="71"/>
      <c r="R42" s="96"/>
      <c r="S42" s="96"/>
      <c r="T42" s="71"/>
      <c r="U42" s="96"/>
      <c r="V42" s="96">
        <v>1900</v>
      </c>
      <c r="W42" s="71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KC42" s="12"/>
      <c r="AKD42" s="47"/>
      <c r="AKE42" s="25"/>
      <c r="AKF42" s="12"/>
      <c r="AKG42" s="47"/>
      <c r="AKJ42" s="47"/>
      <c r="AKK42" s="12"/>
      <c r="AKL42" s="12"/>
      <c r="AKM42" s="47"/>
      <c r="AKN42" s="12"/>
      <c r="AKO42" s="12"/>
      <c r="AKP42" s="47"/>
      <c r="AKQ42" s="12"/>
      <c r="AKR42" s="12"/>
      <c r="AKS42" s="47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</row>
    <row r="43" spans="1:1004" ht="17" x14ac:dyDescent="0.5">
      <c r="B43" s="20">
        <f>SUM(B39:B41)</f>
        <v>132770</v>
      </c>
      <c r="C43" s="11"/>
      <c r="D43" s="20">
        <f>SUM(D39:D41)</f>
        <v>132770</v>
      </c>
      <c r="E43" s="20"/>
      <c r="F43" s="70"/>
      <c r="G43" s="20" t="s">
        <v>66</v>
      </c>
      <c r="H43" s="70"/>
      <c r="I43" s="96"/>
      <c r="J43" s="96"/>
      <c r="K43" s="70"/>
      <c r="L43" s="96"/>
      <c r="M43" s="96">
        <v>59900</v>
      </c>
      <c r="N43" s="70"/>
      <c r="O43" s="96"/>
      <c r="P43" s="96">
        <f t="shared" si="6"/>
        <v>59900</v>
      </c>
      <c r="Q43" s="70"/>
      <c r="R43" s="96"/>
      <c r="S43" s="96">
        <f t="shared" si="12"/>
        <v>59900</v>
      </c>
      <c r="T43" s="70"/>
      <c r="U43" s="96"/>
      <c r="V43" s="96"/>
      <c r="W43" s="7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57" t="s">
        <v>270</v>
      </c>
      <c r="AKB43" s="20"/>
      <c r="AKC43" s="20"/>
      <c r="AKD43" s="46"/>
      <c r="AKE43" s="20"/>
      <c r="AKF43" s="20">
        <v>15600</v>
      </c>
      <c r="AKG43" s="46"/>
      <c r="AKI43" s="2">
        <f t="shared" si="4"/>
        <v>15600</v>
      </c>
      <c r="AKJ43" s="46"/>
      <c r="AKK43" s="20"/>
      <c r="AKL43" s="20"/>
      <c r="AKM43" s="46"/>
      <c r="AKN43" s="20"/>
      <c r="AKO43" s="20"/>
      <c r="AKP43" s="46"/>
      <c r="AKQ43" s="20"/>
      <c r="AKR43" s="20"/>
      <c r="AKS43" s="46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G43" s="2" t="s">
        <v>61</v>
      </c>
      <c r="ALM43" s="4">
        <v>52000</v>
      </c>
      <c r="ALP43" s="4">
        <f t="shared" si="8"/>
        <v>52000</v>
      </c>
    </row>
    <row r="44" spans="1:1004" x14ac:dyDescent="0.35">
      <c r="G44" s="2" t="s">
        <v>68</v>
      </c>
      <c r="I44" s="96"/>
      <c r="J44" s="96"/>
      <c r="L44" s="96">
        <v>59900</v>
      </c>
      <c r="M44" s="96"/>
      <c r="O44" s="96">
        <f t="shared" si="2"/>
        <v>59900</v>
      </c>
      <c r="P44" s="96"/>
      <c r="R44" s="96"/>
      <c r="S44" s="96">
        <f t="shared" si="12"/>
        <v>0</v>
      </c>
      <c r="U44" s="96">
        <f>O44</f>
        <v>59900</v>
      </c>
      <c r="V44" s="96">
        <f t="shared" si="7"/>
        <v>0</v>
      </c>
      <c r="AJZ44" s="2" t="s">
        <v>62</v>
      </c>
      <c r="ALG44" s="2" t="s">
        <v>62</v>
      </c>
      <c r="ALL44" s="4">
        <v>2070</v>
      </c>
      <c r="ALO44" s="4">
        <f t="shared" si="5"/>
        <v>2070</v>
      </c>
    </row>
    <row r="45" spans="1:1004" x14ac:dyDescent="0.35">
      <c r="C45" s="22" t="s">
        <v>63</v>
      </c>
      <c r="D45" s="22" t="s">
        <v>64</v>
      </c>
      <c r="E45" s="22"/>
      <c r="F45" s="72"/>
      <c r="G45" s="12" t="s">
        <v>287</v>
      </c>
      <c r="H45" s="71"/>
      <c r="I45" s="96"/>
      <c r="J45" s="96"/>
      <c r="K45" s="71"/>
      <c r="L45" s="96"/>
      <c r="M45" s="96"/>
      <c r="N45" s="71"/>
      <c r="O45" s="96">
        <f>I45+L45-M45</f>
        <v>0</v>
      </c>
      <c r="P45" s="96">
        <f>J45+M45-L45</f>
        <v>0</v>
      </c>
      <c r="Q45" s="71"/>
      <c r="R45" s="96">
        <v>5610</v>
      </c>
      <c r="S45" s="96"/>
      <c r="T45" s="71"/>
      <c r="U45" s="96">
        <f>O45</f>
        <v>0</v>
      </c>
      <c r="V45" s="96">
        <v>5610</v>
      </c>
      <c r="W45" s="7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  <c r="LT45" s="22"/>
      <c r="LU45" s="22"/>
      <c r="LV45" s="22"/>
      <c r="LW45" s="22"/>
      <c r="LX45" s="22"/>
      <c r="LY45" s="22"/>
      <c r="LZ45" s="22"/>
      <c r="MA45" s="22"/>
      <c r="MB45" s="22"/>
      <c r="MC45" s="22"/>
      <c r="MD45" s="22"/>
      <c r="ME45" s="22"/>
      <c r="MF45" s="22"/>
      <c r="MG45" s="22"/>
      <c r="MH45" s="22"/>
      <c r="MI45" s="22"/>
      <c r="MJ45" s="22"/>
      <c r="MK45" s="22"/>
      <c r="ML45" s="22"/>
      <c r="MM45" s="22"/>
      <c r="MN45" s="22"/>
      <c r="MO45" s="22"/>
      <c r="MP45" s="22"/>
      <c r="MQ45" s="22"/>
      <c r="MR45" s="22"/>
      <c r="MS45" s="22"/>
      <c r="MT45" s="22"/>
      <c r="MU45" s="22"/>
      <c r="MV45" s="22"/>
      <c r="MW45" s="22"/>
      <c r="MX45" s="22"/>
      <c r="MY45" s="22"/>
      <c r="MZ45" s="22"/>
      <c r="NA45" s="22"/>
      <c r="NB45" s="22"/>
      <c r="NC45" s="22"/>
      <c r="ND45" s="22"/>
      <c r="NE45" s="22"/>
      <c r="NF45" s="22"/>
      <c r="NG45" s="22"/>
      <c r="NH45" s="22"/>
      <c r="NI45" s="22"/>
      <c r="NJ45" s="22"/>
      <c r="NK45" s="22"/>
      <c r="NL45" s="22"/>
      <c r="NM45" s="22"/>
      <c r="NN45" s="22"/>
      <c r="NO45" s="22"/>
      <c r="NP45" s="22"/>
      <c r="NQ45" s="22"/>
      <c r="NR45" s="22"/>
      <c r="NS45" s="22"/>
      <c r="NT45" s="22"/>
      <c r="NU45" s="22"/>
      <c r="NV45" s="22"/>
      <c r="NW45" s="22"/>
      <c r="NX45" s="22"/>
      <c r="NY45" s="22"/>
      <c r="NZ45" s="22"/>
      <c r="OA45" s="22"/>
      <c r="OB45" s="22"/>
      <c r="OC45" s="22"/>
      <c r="OD45" s="22"/>
      <c r="OE45" s="22"/>
      <c r="OF45" s="22"/>
      <c r="OG45" s="22"/>
      <c r="OH45" s="22"/>
      <c r="OI45" s="22"/>
      <c r="OJ45" s="22"/>
      <c r="OK45" s="22"/>
      <c r="OL45" s="22"/>
      <c r="OM45" s="22"/>
      <c r="ON45" s="22"/>
      <c r="OO45" s="22"/>
      <c r="OP45" s="22"/>
      <c r="OQ45" s="22"/>
      <c r="OR45" s="22"/>
      <c r="OS45" s="22"/>
      <c r="OT45" s="22"/>
      <c r="OU45" s="22"/>
      <c r="OV45" s="22"/>
      <c r="OW45" s="22"/>
      <c r="OX45" s="22"/>
      <c r="OY45" s="22"/>
      <c r="OZ45" s="22"/>
      <c r="PA45" s="22"/>
      <c r="PB45" s="22"/>
      <c r="PC45" s="22"/>
      <c r="PD45" s="22"/>
      <c r="PE45" s="22"/>
      <c r="PF45" s="22"/>
      <c r="PG45" s="22"/>
      <c r="PH45" s="22"/>
      <c r="PI45" s="22"/>
      <c r="PJ45" s="22"/>
      <c r="PK45" s="22"/>
      <c r="PL45" s="22"/>
      <c r="PM45" s="22"/>
      <c r="PN45" s="22"/>
      <c r="PO45" s="22"/>
      <c r="PP45" s="22"/>
      <c r="PQ45" s="22"/>
      <c r="PR45" s="22"/>
      <c r="PS45" s="22"/>
      <c r="PT45" s="22"/>
      <c r="PU45" s="22"/>
      <c r="PV45" s="22"/>
      <c r="PW45" s="22"/>
      <c r="PX45" s="22"/>
      <c r="PY45" s="22"/>
      <c r="PZ45" s="22"/>
      <c r="QA45" s="22"/>
      <c r="QB45" s="22"/>
      <c r="QC45" s="22"/>
      <c r="QD45" s="22"/>
      <c r="QE45" s="22"/>
      <c r="QF45" s="22"/>
      <c r="QG45" s="22"/>
      <c r="QH45" s="22"/>
      <c r="QI45" s="22"/>
      <c r="QJ45" s="22"/>
      <c r="QK45" s="22"/>
      <c r="QL45" s="22"/>
      <c r="QM45" s="22"/>
      <c r="QN45" s="22"/>
      <c r="QO45" s="22"/>
      <c r="QP45" s="22"/>
      <c r="QQ45" s="22"/>
      <c r="QR45" s="22"/>
      <c r="QS45" s="22"/>
      <c r="QT45" s="22"/>
      <c r="QU45" s="22"/>
      <c r="QV45" s="22"/>
      <c r="QW45" s="22"/>
      <c r="QX45" s="22"/>
      <c r="QY45" s="22"/>
      <c r="QZ45" s="22"/>
      <c r="RA45" s="22"/>
      <c r="RB45" s="22"/>
      <c r="RC45" s="22"/>
      <c r="RD45" s="22"/>
      <c r="RE45" s="22"/>
      <c r="RF45" s="22"/>
      <c r="RG45" s="22"/>
      <c r="RH45" s="22"/>
      <c r="RI45" s="22"/>
      <c r="RJ45" s="22"/>
      <c r="RK45" s="22"/>
      <c r="RL45" s="22"/>
      <c r="RM45" s="22"/>
      <c r="RN45" s="22"/>
      <c r="RO45" s="22"/>
      <c r="RP45" s="22"/>
      <c r="RQ45" s="22"/>
      <c r="RR45" s="22"/>
      <c r="RS45" s="22"/>
      <c r="RT45" s="22"/>
      <c r="RU45" s="22"/>
      <c r="RV45" s="22"/>
      <c r="RW45" s="22"/>
      <c r="RX45" s="22"/>
      <c r="RY45" s="22"/>
      <c r="RZ45" s="22"/>
      <c r="SA45" s="22"/>
      <c r="SB45" s="22"/>
      <c r="SC45" s="22"/>
      <c r="SD45" s="22"/>
      <c r="SE45" s="22"/>
      <c r="SF45" s="22"/>
      <c r="SG45" s="22"/>
      <c r="SH45" s="22"/>
      <c r="SI45" s="22"/>
      <c r="SJ45" s="22"/>
      <c r="SK45" s="22"/>
      <c r="SL45" s="22"/>
      <c r="SM45" s="22"/>
      <c r="SN45" s="22"/>
      <c r="SO45" s="22"/>
      <c r="SP45" s="22"/>
      <c r="SQ45" s="22"/>
      <c r="SR45" s="22"/>
      <c r="SS45" s="22"/>
      <c r="ST45" s="22"/>
      <c r="SU45" s="22"/>
      <c r="SV45" s="22"/>
      <c r="SW45" s="22"/>
      <c r="SX45" s="22"/>
      <c r="SY45" s="22"/>
      <c r="SZ45" s="22"/>
      <c r="TA45" s="22"/>
      <c r="TB45" s="22"/>
      <c r="TC45" s="22"/>
      <c r="TD45" s="22"/>
      <c r="TE45" s="22"/>
      <c r="TF45" s="22"/>
      <c r="TG45" s="22"/>
      <c r="TH45" s="22"/>
      <c r="TI45" s="22"/>
      <c r="TJ45" s="22"/>
      <c r="TK45" s="22"/>
      <c r="TL45" s="22"/>
      <c r="TM45" s="22"/>
      <c r="TN45" s="22"/>
      <c r="TO45" s="22"/>
      <c r="TP45" s="22"/>
      <c r="TQ45" s="22"/>
      <c r="TR45" s="22"/>
      <c r="TS45" s="22"/>
      <c r="TT45" s="22"/>
      <c r="TU45" s="22"/>
      <c r="TV45" s="22"/>
      <c r="TW45" s="22"/>
      <c r="TX45" s="22"/>
      <c r="TY45" s="22"/>
      <c r="TZ45" s="22"/>
      <c r="UA45" s="22"/>
      <c r="UB45" s="22"/>
      <c r="UC45" s="22"/>
      <c r="UD45" s="22"/>
      <c r="UE45" s="22"/>
      <c r="UF45" s="22"/>
      <c r="UG45" s="22"/>
      <c r="UH45" s="22"/>
      <c r="UI45" s="22"/>
      <c r="UJ45" s="22"/>
      <c r="UK45" s="22"/>
      <c r="UL45" s="22"/>
      <c r="UM45" s="22"/>
      <c r="UN45" s="22"/>
      <c r="UO45" s="22"/>
      <c r="UP45" s="22"/>
      <c r="UQ45" s="22"/>
      <c r="UR45" s="22"/>
      <c r="US45" s="22"/>
      <c r="UT45" s="22"/>
      <c r="UU45" s="22"/>
      <c r="UV45" s="22"/>
      <c r="UW45" s="22"/>
      <c r="UX45" s="22"/>
      <c r="UY45" s="22"/>
      <c r="UZ45" s="22"/>
      <c r="VA45" s="22"/>
      <c r="VB45" s="22"/>
      <c r="VC45" s="22"/>
      <c r="VD45" s="22"/>
      <c r="VE45" s="22"/>
      <c r="VF45" s="22"/>
      <c r="VG45" s="22"/>
      <c r="VH45" s="22"/>
      <c r="VI45" s="22"/>
      <c r="VJ45" s="22"/>
      <c r="VK45" s="22"/>
      <c r="VL45" s="22"/>
      <c r="VM45" s="22"/>
      <c r="VN45" s="22"/>
      <c r="VO45" s="22"/>
      <c r="VP45" s="22"/>
      <c r="VQ45" s="22"/>
      <c r="VR45" s="22"/>
      <c r="VS45" s="22"/>
      <c r="VT45" s="22"/>
      <c r="VU45" s="22"/>
      <c r="VV45" s="22"/>
      <c r="VW45" s="22"/>
      <c r="VX45" s="22"/>
      <c r="VY45" s="22"/>
      <c r="VZ45" s="22"/>
      <c r="WA45" s="22"/>
      <c r="WB45" s="22"/>
      <c r="WC45" s="22"/>
      <c r="WD45" s="22"/>
      <c r="WE45" s="22"/>
      <c r="WF45" s="22"/>
      <c r="WG45" s="22"/>
      <c r="WH45" s="22"/>
      <c r="WI45" s="22"/>
      <c r="WJ45" s="22"/>
      <c r="WK45" s="22"/>
      <c r="WL45" s="22"/>
      <c r="WM45" s="22"/>
      <c r="WN45" s="22"/>
      <c r="WO45" s="22"/>
      <c r="WP45" s="22"/>
      <c r="WQ45" s="22"/>
      <c r="WR45" s="22"/>
      <c r="WS45" s="22"/>
      <c r="WT45" s="22"/>
      <c r="WU45" s="22"/>
      <c r="WV45" s="22"/>
      <c r="WW45" s="22"/>
      <c r="WX45" s="22"/>
      <c r="WY45" s="22"/>
      <c r="WZ45" s="22"/>
      <c r="XA45" s="22"/>
      <c r="XB45" s="22"/>
      <c r="XC45" s="22"/>
      <c r="XD45" s="22"/>
      <c r="XE45" s="22"/>
      <c r="XF45" s="22"/>
      <c r="XG45" s="22"/>
      <c r="XH45" s="22"/>
      <c r="XI45" s="22"/>
      <c r="XJ45" s="22"/>
      <c r="XK45" s="22"/>
      <c r="XL45" s="22"/>
      <c r="XM45" s="22"/>
      <c r="XN45" s="22"/>
      <c r="XO45" s="22"/>
      <c r="XP45" s="22"/>
      <c r="XQ45" s="22"/>
      <c r="XR45" s="22"/>
      <c r="XS45" s="22"/>
      <c r="XT45" s="22"/>
      <c r="XU45" s="22"/>
      <c r="XV45" s="22"/>
      <c r="XW45" s="22"/>
      <c r="XX45" s="22"/>
      <c r="XY45" s="22"/>
      <c r="XZ45" s="22"/>
      <c r="YA45" s="22"/>
      <c r="YB45" s="22"/>
      <c r="YC45" s="22"/>
      <c r="YD45" s="22"/>
      <c r="YE45" s="22"/>
      <c r="YF45" s="22"/>
      <c r="YG45" s="22"/>
      <c r="YH45" s="22"/>
      <c r="YI45" s="22"/>
      <c r="YJ45" s="22"/>
      <c r="YK45" s="22"/>
      <c r="YL45" s="22"/>
      <c r="YM45" s="22"/>
      <c r="YN45" s="22"/>
      <c r="YO45" s="22"/>
      <c r="YP45" s="22"/>
      <c r="YQ45" s="22"/>
      <c r="YR45" s="22"/>
      <c r="YS45" s="22"/>
      <c r="YT45" s="22"/>
      <c r="YU45" s="22"/>
      <c r="YV45" s="22"/>
      <c r="YW45" s="22"/>
      <c r="YX45" s="22"/>
      <c r="YY45" s="22"/>
      <c r="YZ45" s="22"/>
      <c r="ZA45" s="22"/>
      <c r="ZB45" s="22"/>
      <c r="ZC45" s="22"/>
      <c r="ZD45" s="22"/>
      <c r="ZE45" s="22"/>
      <c r="ZF45" s="22"/>
      <c r="ZG45" s="22"/>
      <c r="ZH45" s="22"/>
      <c r="ZI45" s="22"/>
      <c r="ZJ45" s="22"/>
      <c r="ZK45" s="22"/>
      <c r="ZL45" s="22"/>
      <c r="ZM45" s="22"/>
      <c r="ZN45" s="22"/>
      <c r="ZO45" s="22"/>
      <c r="ZP45" s="22"/>
      <c r="ZQ45" s="22"/>
      <c r="ZR45" s="22"/>
      <c r="ZS45" s="22"/>
      <c r="ZT45" s="22"/>
      <c r="ZU45" s="22"/>
      <c r="ZV45" s="22"/>
      <c r="ZW45" s="22"/>
      <c r="ZX45" s="22"/>
      <c r="ZY45" s="22"/>
      <c r="ZZ45" s="22"/>
      <c r="AAA45" s="22"/>
      <c r="AAB45" s="22"/>
      <c r="AAC45" s="22"/>
      <c r="AAD45" s="22"/>
      <c r="AAE45" s="22"/>
      <c r="AAF45" s="22"/>
      <c r="AAG45" s="22"/>
      <c r="AAH45" s="22"/>
      <c r="AAI45" s="22"/>
      <c r="AAJ45" s="22"/>
      <c r="AAK45" s="22"/>
      <c r="AAL45" s="22"/>
      <c r="AAM45" s="22"/>
      <c r="AAN45" s="22"/>
      <c r="AAO45" s="22"/>
      <c r="AAP45" s="22"/>
      <c r="AAQ45" s="22"/>
      <c r="AAR45" s="22"/>
      <c r="AAS45" s="22"/>
      <c r="AAT45" s="22"/>
      <c r="AAU45" s="22"/>
      <c r="AAV45" s="22"/>
      <c r="AAW45" s="22"/>
      <c r="AAX45" s="22"/>
      <c r="AAY45" s="22"/>
      <c r="AAZ45" s="22"/>
      <c r="ABA45" s="22"/>
      <c r="ABB45" s="22"/>
      <c r="ABC45" s="22"/>
      <c r="ABD45" s="22"/>
      <c r="ABE45" s="22"/>
      <c r="ABF45" s="22"/>
      <c r="ABG45" s="22"/>
      <c r="ABH45" s="22"/>
      <c r="ABI45" s="22"/>
      <c r="ABJ45" s="22"/>
      <c r="ABK45" s="22"/>
      <c r="ABL45" s="22"/>
      <c r="ABM45" s="22"/>
      <c r="ABN45" s="22"/>
      <c r="ABO45" s="22"/>
      <c r="ABP45" s="22"/>
      <c r="ABQ45" s="22"/>
      <c r="ABR45" s="22"/>
      <c r="ABS45" s="22"/>
      <c r="ABT45" s="22"/>
      <c r="ABU45" s="22"/>
      <c r="ABV45" s="22"/>
      <c r="ABW45" s="22"/>
      <c r="ABX45" s="22"/>
      <c r="ABY45" s="22"/>
      <c r="ABZ45" s="22"/>
      <c r="ACA45" s="22"/>
      <c r="ACB45" s="22"/>
      <c r="ACC45" s="22"/>
      <c r="ACD45" s="22"/>
      <c r="ACE45" s="22"/>
      <c r="ACF45" s="22"/>
      <c r="ACG45" s="22"/>
      <c r="ACH45" s="22"/>
      <c r="ACI45" s="22"/>
      <c r="ACJ45" s="22"/>
      <c r="ACK45" s="22"/>
      <c r="ACL45" s="22"/>
      <c r="ACM45" s="22"/>
      <c r="ACN45" s="22"/>
      <c r="ACO45" s="22"/>
      <c r="ACP45" s="22"/>
      <c r="ACQ45" s="22"/>
      <c r="ACR45" s="22"/>
      <c r="ACS45" s="22"/>
      <c r="ACT45" s="22"/>
      <c r="ACU45" s="22"/>
      <c r="ACV45" s="22"/>
      <c r="ACW45" s="22"/>
      <c r="ACX45" s="22"/>
      <c r="ACY45" s="22"/>
      <c r="ACZ45" s="22"/>
      <c r="ADA45" s="22"/>
      <c r="ADB45" s="22"/>
      <c r="ADC45" s="22"/>
      <c r="ADD45" s="22"/>
      <c r="ADE45" s="22"/>
      <c r="ADF45" s="22"/>
      <c r="ADG45" s="22"/>
      <c r="ADH45" s="22"/>
      <c r="ADI45" s="22"/>
      <c r="ADJ45" s="22"/>
      <c r="ADK45" s="22"/>
      <c r="ADL45" s="22"/>
      <c r="ADM45" s="22"/>
      <c r="ADN45" s="22"/>
      <c r="ADO45" s="22"/>
      <c r="ADP45" s="22"/>
      <c r="ADQ45" s="22"/>
      <c r="ADR45" s="22"/>
      <c r="ADS45" s="22"/>
      <c r="ADT45" s="22"/>
      <c r="ADU45" s="22"/>
      <c r="ADV45" s="22"/>
      <c r="ADW45" s="22"/>
      <c r="ADX45" s="22"/>
      <c r="ADY45" s="22"/>
      <c r="ADZ45" s="22"/>
      <c r="AEA45" s="22"/>
      <c r="AEB45" s="22"/>
      <c r="AEC45" s="22"/>
      <c r="AED45" s="22"/>
      <c r="AEE45" s="22"/>
      <c r="AEF45" s="22"/>
      <c r="AEG45" s="22"/>
      <c r="AEH45" s="22"/>
      <c r="AEI45" s="22"/>
      <c r="AEJ45" s="22"/>
      <c r="AEK45" s="22"/>
      <c r="AEL45" s="22"/>
      <c r="AEM45" s="22"/>
      <c r="AEN45" s="22"/>
      <c r="AEO45" s="22"/>
      <c r="AEP45" s="22"/>
      <c r="AEQ45" s="22"/>
      <c r="AER45" s="22"/>
      <c r="AES45" s="22"/>
      <c r="AET45" s="22"/>
      <c r="AEU45" s="22"/>
      <c r="AEV45" s="22"/>
      <c r="AEW45" s="22"/>
      <c r="AEX45" s="22"/>
      <c r="AEY45" s="22"/>
      <c r="AEZ45" s="22"/>
      <c r="AFA45" s="22"/>
      <c r="AFB45" s="22"/>
      <c r="AFC45" s="22"/>
      <c r="AFD45" s="22"/>
      <c r="AFE45" s="22"/>
      <c r="AFF45" s="22"/>
      <c r="AFG45" s="22"/>
      <c r="AFH45" s="22"/>
      <c r="AFI45" s="22"/>
      <c r="AFJ45" s="22"/>
      <c r="AFK45" s="22"/>
      <c r="AFL45" s="22"/>
      <c r="AFM45" s="22"/>
      <c r="AFN45" s="22"/>
      <c r="AFO45" s="22"/>
      <c r="AFP45" s="22"/>
      <c r="AFQ45" s="22"/>
      <c r="AFR45" s="22"/>
      <c r="AFS45" s="22"/>
      <c r="AFT45" s="22"/>
      <c r="AFU45" s="22"/>
      <c r="AFV45" s="22"/>
      <c r="AFW45" s="22"/>
      <c r="AFX45" s="22"/>
      <c r="AFY45" s="22"/>
      <c r="AFZ45" s="22"/>
      <c r="AGA45" s="22"/>
      <c r="AGB45" s="22"/>
      <c r="AGC45" s="22"/>
      <c r="AGD45" s="22"/>
      <c r="AGE45" s="22"/>
      <c r="AGF45" s="22"/>
      <c r="AGG45" s="22"/>
      <c r="AGH45" s="22"/>
      <c r="AGI45" s="22"/>
      <c r="AGJ45" s="22"/>
      <c r="AGK45" s="22"/>
      <c r="AGL45" s="22"/>
      <c r="AGM45" s="22"/>
      <c r="AGN45" s="22"/>
      <c r="AGO45" s="22"/>
      <c r="AGP45" s="22"/>
      <c r="AGQ45" s="22"/>
      <c r="AGR45" s="22"/>
      <c r="AGS45" s="22"/>
      <c r="AGT45" s="22"/>
      <c r="AGU45" s="22"/>
      <c r="AGV45" s="22"/>
      <c r="AGW45" s="22"/>
      <c r="AGX45" s="22"/>
      <c r="AGY45" s="22"/>
      <c r="AGZ45" s="22"/>
      <c r="AHA45" s="22"/>
      <c r="AHB45" s="22"/>
      <c r="AHC45" s="22"/>
      <c r="AHD45" s="22"/>
      <c r="AHE45" s="22"/>
      <c r="AHF45" s="22"/>
      <c r="AHG45" s="22"/>
      <c r="AHH45" s="22"/>
      <c r="AHI45" s="22"/>
      <c r="AHJ45" s="22"/>
      <c r="AHK45" s="22"/>
      <c r="AHL45" s="22"/>
      <c r="AHM45" s="22"/>
      <c r="AHN45" s="22"/>
      <c r="AHO45" s="22"/>
      <c r="AHP45" s="22"/>
      <c r="AHQ45" s="22"/>
      <c r="AHR45" s="22"/>
      <c r="AHS45" s="22"/>
      <c r="AHT45" s="22"/>
      <c r="AHU45" s="22"/>
      <c r="AHV45" s="22"/>
      <c r="AHW45" s="22"/>
      <c r="AHX45" s="22"/>
      <c r="AHY45" s="22"/>
      <c r="AHZ45" s="22"/>
      <c r="AIA45" s="22"/>
      <c r="AIB45" s="22"/>
      <c r="AIC45" s="22"/>
      <c r="AID45" s="22"/>
      <c r="AIE45" s="22"/>
      <c r="AIF45" s="22"/>
      <c r="AIG45" s="22"/>
      <c r="AIH45" s="22"/>
      <c r="AII45" s="22"/>
      <c r="AIJ45" s="22"/>
      <c r="AIK45" s="22"/>
      <c r="AIL45" s="22"/>
      <c r="AIM45" s="22"/>
      <c r="AIN45" s="22"/>
      <c r="AIO45" s="22"/>
      <c r="AIP45" s="22"/>
      <c r="AIQ45" s="22"/>
      <c r="AIR45" s="22"/>
      <c r="AIS45" s="22"/>
      <c r="AIT45" s="22"/>
      <c r="AIU45" s="22"/>
      <c r="AIV45" s="22"/>
      <c r="AIW45" s="22"/>
      <c r="AIX45" s="22"/>
      <c r="AIY45" s="22"/>
      <c r="AIZ45" s="22"/>
      <c r="AJA45" s="22"/>
      <c r="AJB45" s="22"/>
      <c r="AJC45" s="22"/>
      <c r="AJD45" s="22"/>
      <c r="AJE45" s="22"/>
      <c r="AJF45" s="22"/>
      <c r="AJG45" s="22"/>
      <c r="AJH45" s="22"/>
      <c r="AJI45" s="22"/>
      <c r="AJJ45" s="22"/>
      <c r="AJK45" s="22"/>
      <c r="AJL45" s="22"/>
      <c r="AJM45" s="22"/>
      <c r="AJN45" s="22"/>
      <c r="AJO45" s="22"/>
      <c r="AJP45" s="22"/>
      <c r="AJQ45" s="22"/>
      <c r="AJR45" s="22"/>
      <c r="AJS45" s="22"/>
      <c r="AJT45" s="22"/>
      <c r="AJU45" s="22"/>
      <c r="AJV45" s="22"/>
      <c r="AJW45" s="22"/>
      <c r="AJX45" s="22"/>
      <c r="AJY45" s="22"/>
      <c r="AJZ45" s="58"/>
      <c r="AKA45" s="48"/>
      <c r="AKB45" s="22"/>
      <c r="AKC45" s="22"/>
      <c r="AKD45" s="48"/>
      <c r="AKE45" s="22"/>
      <c r="AKF45" s="22"/>
      <c r="AKG45" s="48"/>
      <c r="AKH45" s="22"/>
      <c r="AKI45" s="22"/>
      <c r="AKJ45" s="48"/>
      <c r="AKK45" s="22"/>
      <c r="AKL45" s="22"/>
      <c r="AKM45" s="48"/>
      <c r="AKN45" s="22"/>
      <c r="AKO45" s="22"/>
      <c r="AKP45" s="48"/>
      <c r="AKQ45" s="22"/>
      <c r="AKR45" s="22"/>
      <c r="AKS45" s="48"/>
      <c r="AKT45" s="22"/>
      <c r="AKU45" s="22"/>
      <c r="AKV45" s="22"/>
      <c r="AKW45" s="22"/>
      <c r="AKX45" s="22"/>
      <c r="AKY45" s="22"/>
      <c r="AKZ45" s="22"/>
      <c r="ALA45" s="22"/>
      <c r="ALB45" s="22"/>
      <c r="ALC45" s="22"/>
      <c r="ALD45" s="22"/>
      <c r="ALG45" s="2" t="s">
        <v>65</v>
      </c>
      <c r="ALM45" s="4">
        <v>2070</v>
      </c>
      <c r="ALP45" s="4">
        <f t="shared" si="8"/>
        <v>2070</v>
      </c>
    </row>
    <row r="46" spans="1:1004" ht="16" thickBot="1" x14ac:dyDescent="0.4">
      <c r="C46" s="6" t="s">
        <v>7</v>
      </c>
      <c r="D46" s="6" t="s">
        <v>7</v>
      </c>
      <c r="E46" s="6"/>
      <c r="F46" s="64"/>
      <c r="G46" s="91" t="s">
        <v>281</v>
      </c>
      <c r="H46" s="92"/>
      <c r="I46" s="91">
        <f>SUM(I9:I45)</f>
        <v>421340</v>
      </c>
      <c r="J46" s="91">
        <f>SUM(J9:J45)</f>
        <v>421340</v>
      </c>
      <c r="K46" s="92"/>
      <c r="L46" s="91">
        <f>SUM(L9:L45)</f>
        <v>1466130</v>
      </c>
      <c r="M46" s="91">
        <f>SUM(M9:M45)</f>
        <v>1466130</v>
      </c>
      <c r="N46" s="92"/>
      <c r="O46" s="91">
        <f>SUM(O9:O45)</f>
        <v>897530</v>
      </c>
      <c r="P46" s="91">
        <f>SUM(P9:P45)</f>
        <v>897530</v>
      </c>
      <c r="Q46" s="92"/>
      <c r="R46" s="91">
        <f>SUM(R9:R45)</f>
        <v>410890</v>
      </c>
      <c r="S46" s="91">
        <f>SUM(S9:S45)</f>
        <v>410890</v>
      </c>
      <c r="T46" s="92"/>
      <c r="U46" s="91">
        <f>SUM(U9:U45)</f>
        <v>504500</v>
      </c>
      <c r="V46" s="91">
        <f>SUM(V9:V45)</f>
        <v>504500</v>
      </c>
      <c r="W46" s="92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56"/>
      <c r="AKA46" s="40"/>
      <c r="AKB46" s="6"/>
      <c r="AKC46" s="6"/>
      <c r="AKD46" s="40"/>
      <c r="AKE46" s="6"/>
      <c r="AKF46" s="6"/>
      <c r="AKG46" s="40"/>
      <c r="AKH46" s="6"/>
      <c r="AKI46" s="6"/>
      <c r="AKJ46" s="40"/>
      <c r="AKK46" s="6"/>
      <c r="AKL46" s="6"/>
      <c r="AKM46" s="40"/>
      <c r="AKN46" s="6"/>
      <c r="AKO46" s="6"/>
      <c r="AKP46" s="40"/>
      <c r="AKQ46" s="6"/>
      <c r="AKR46" s="6"/>
      <c r="AKS46" s="40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G46" s="2" t="s">
        <v>66</v>
      </c>
      <c r="ALM46" s="4">
        <v>59900</v>
      </c>
      <c r="ALP46" s="4">
        <f t="shared" si="8"/>
        <v>59900</v>
      </c>
    </row>
    <row r="47" spans="1:1004" ht="16" thickTop="1" x14ac:dyDescent="0.35">
      <c r="A47" s="2" t="s">
        <v>20</v>
      </c>
      <c r="C47" s="12">
        <v>100000</v>
      </c>
      <c r="D47" s="12" t="s">
        <v>67</v>
      </c>
      <c r="E47" s="12"/>
      <c r="F47" s="71"/>
      <c r="G47" s="25" t="s">
        <v>282</v>
      </c>
      <c r="H47" s="73"/>
      <c r="I47" s="4">
        <f>I46-J46</f>
        <v>0</v>
      </c>
      <c r="J47" s="25"/>
      <c r="K47" s="73"/>
      <c r="L47" s="4">
        <f>L46-M46</f>
        <v>0</v>
      </c>
      <c r="M47" s="25"/>
      <c r="N47" s="73"/>
      <c r="O47" s="4">
        <f>O46-P46</f>
        <v>0</v>
      </c>
      <c r="P47" s="25"/>
      <c r="Q47" s="73"/>
      <c r="R47" s="4">
        <f>R46-S46</f>
        <v>0</v>
      </c>
      <c r="S47" s="25"/>
      <c r="T47" s="73"/>
      <c r="U47" s="4">
        <f>U46-V46</f>
        <v>0</v>
      </c>
      <c r="V47" s="25"/>
      <c r="W47" s="73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57"/>
      <c r="AKA47" s="47"/>
      <c r="AKB47" s="12"/>
      <c r="AKC47" s="12"/>
      <c r="AKD47" s="47"/>
      <c r="AKE47" s="12"/>
      <c r="AKF47" s="12"/>
      <c r="AKG47" s="47"/>
      <c r="AKH47" s="12"/>
      <c r="AKI47" s="12"/>
      <c r="AKJ47" s="47"/>
      <c r="AKK47" s="12"/>
      <c r="AKL47" s="12"/>
      <c r="AKM47" s="47"/>
      <c r="AKN47" s="12"/>
      <c r="AKO47" s="12"/>
      <c r="AKP47" s="47"/>
      <c r="AKQ47" s="12"/>
      <c r="AKR47" s="12"/>
      <c r="AKS47" s="47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G47" s="2" t="s">
        <v>68</v>
      </c>
      <c r="ALL47" s="4">
        <v>59900</v>
      </c>
      <c r="ALO47" s="4">
        <f t="shared" si="5"/>
        <v>59900</v>
      </c>
    </row>
    <row r="48" spans="1:1004" x14ac:dyDescent="0.35">
      <c r="A48" s="2" t="s">
        <v>22</v>
      </c>
      <c r="C48" s="12">
        <v>140000</v>
      </c>
      <c r="D48" s="12">
        <v>140000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57"/>
      <c r="AKA48" s="47"/>
      <c r="AKB48" s="12"/>
      <c r="AKC48" s="12"/>
      <c r="AKD48" s="47"/>
      <c r="AKE48" s="12"/>
      <c r="AKF48" s="12"/>
      <c r="AKG48" s="47"/>
      <c r="AKH48" s="12"/>
      <c r="AKI48" s="12"/>
      <c r="AKJ48" s="47"/>
      <c r="AKK48" s="12"/>
      <c r="AKL48" s="12"/>
      <c r="AKM48" s="47"/>
      <c r="AKN48" s="12"/>
      <c r="AKO48" s="12"/>
      <c r="AKP48" s="47"/>
      <c r="AKQ48" s="12"/>
      <c r="AKR48" s="12"/>
      <c r="AKS48" s="47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O48" s="4">
        <f t="shared" si="5"/>
        <v>0</v>
      </c>
      <c r="ALP48" s="4">
        <f t="shared" si="8"/>
        <v>0</v>
      </c>
    </row>
    <row r="49" spans="1:1013" x14ac:dyDescent="0.35">
      <c r="A49" s="2" t="s">
        <v>24</v>
      </c>
      <c r="C49" s="12">
        <v>15000</v>
      </c>
      <c r="D49" s="12" t="s">
        <v>67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57"/>
      <c r="AKA49" s="47"/>
      <c r="AKB49" s="12"/>
      <c r="AKC49" s="12"/>
      <c r="AKD49" s="47"/>
      <c r="AKE49" s="12"/>
      <c r="AKF49" s="12"/>
      <c r="AKG49" s="47"/>
      <c r="AKH49" s="12"/>
      <c r="AKI49" s="12"/>
      <c r="AKJ49" s="47"/>
      <c r="AKK49" s="12"/>
      <c r="AKL49" s="12"/>
      <c r="AKM49" s="47"/>
      <c r="AKN49" s="12"/>
      <c r="AKO49" s="12"/>
      <c r="AKP49" s="47"/>
      <c r="AKQ49" s="12"/>
      <c r="AKR49" s="12"/>
      <c r="AKS49" s="47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O49" s="4">
        <f t="shared" si="5"/>
        <v>0</v>
      </c>
      <c r="ALP49" s="4">
        <f t="shared" si="8"/>
        <v>0</v>
      </c>
    </row>
    <row r="50" spans="1:1013" x14ac:dyDescent="0.35">
      <c r="A50" s="2" t="s">
        <v>26</v>
      </c>
      <c r="C50" s="12">
        <v>100000</v>
      </c>
      <c r="D50" s="12">
        <v>100000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57"/>
      <c r="AKA50" s="47"/>
      <c r="AKB50" s="12"/>
      <c r="AKC50" s="12"/>
      <c r="AKD50" s="47"/>
      <c r="AKE50" s="12"/>
      <c r="AKF50" s="12"/>
      <c r="AKG50" s="47"/>
      <c r="AKH50" s="12"/>
      <c r="AKI50" s="12"/>
      <c r="AKJ50" s="47"/>
      <c r="AKK50" s="12"/>
      <c r="AKL50" s="12"/>
      <c r="AKM50" s="47"/>
      <c r="AKN50" s="12"/>
      <c r="AKO50" s="12"/>
      <c r="AKP50" s="47"/>
      <c r="AKQ50" s="12"/>
      <c r="AKR50" s="12"/>
      <c r="AKS50" s="47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G50" s="2" t="s">
        <v>69</v>
      </c>
      <c r="ALL50" s="4">
        <v>0.1</v>
      </c>
      <c r="ALO50" s="4">
        <f t="shared" si="5"/>
        <v>0.1</v>
      </c>
      <c r="ALP50" s="4">
        <f t="shared" si="8"/>
        <v>-0.1</v>
      </c>
    </row>
    <row r="51" spans="1:1013" x14ac:dyDescent="0.35">
      <c r="A51" s="2" t="s">
        <v>29</v>
      </c>
      <c r="C51" s="12">
        <v>25000</v>
      </c>
      <c r="D51" s="12" t="s">
        <v>67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57"/>
      <c r="AKA51" s="47"/>
      <c r="AKB51" s="12"/>
      <c r="AKC51" s="12"/>
      <c r="AKD51" s="47"/>
      <c r="AKE51" s="12"/>
      <c r="AKF51" s="12"/>
      <c r="AKG51" s="47"/>
      <c r="AKH51" s="12"/>
      <c r="AKI51" s="12"/>
      <c r="AKJ51" s="47"/>
      <c r="AKK51" s="12"/>
      <c r="AKL51" s="12"/>
      <c r="AKM51" s="47"/>
      <c r="AKN51" s="12"/>
      <c r="AKO51" s="12"/>
      <c r="AKP51" s="47"/>
      <c r="AKQ51" s="12"/>
      <c r="AKR51" s="12"/>
      <c r="AKS51" s="47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I51" s="4">
        <f>SUM(ALI10:ALI50)</f>
        <v>421340</v>
      </c>
      <c r="ALJ51" s="4">
        <f>SUM(ALJ10:ALJ50)</f>
        <v>421340</v>
      </c>
      <c r="ALL51" s="4">
        <f>SUM(ALL10:ALL50)</f>
        <v>1346030.1</v>
      </c>
      <c r="ALM51" s="4">
        <f>SUM(ALM10:ALM50)</f>
        <v>1529500</v>
      </c>
      <c r="ALO51" s="4">
        <f t="shared" ref="ALO51:ALY51" si="16">SUM(ALO10:ALO50)</f>
        <v>793480.1</v>
      </c>
      <c r="ALP51" s="4">
        <f t="shared" si="16"/>
        <v>976949.9</v>
      </c>
      <c r="ALQ51" s="23">
        <f t="shared" si="16"/>
        <v>0</v>
      </c>
      <c r="ALR51" s="8">
        <f t="shared" si="16"/>
        <v>0</v>
      </c>
      <c r="ALS51" s="8">
        <f t="shared" si="16"/>
        <v>0</v>
      </c>
      <c r="ALT51" s="23">
        <f t="shared" si="16"/>
        <v>0</v>
      </c>
      <c r="ALU51" s="8">
        <f t="shared" si="16"/>
        <v>0</v>
      </c>
      <c r="ALV51" s="8">
        <f t="shared" si="16"/>
        <v>0</v>
      </c>
      <c r="ALW51" s="8">
        <f t="shared" si="16"/>
        <v>0</v>
      </c>
      <c r="ALX51" s="8">
        <f t="shared" si="16"/>
        <v>0</v>
      </c>
      <c r="ALY51" s="8">
        <f t="shared" si="16"/>
        <v>0</v>
      </c>
    </row>
    <row r="52" spans="1:1013" x14ac:dyDescent="0.35">
      <c r="A52" s="2" t="s">
        <v>30</v>
      </c>
      <c r="C52" s="10">
        <v>56500</v>
      </c>
      <c r="D52" s="12">
        <v>59900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57"/>
      <c r="AKA52" s="47"/>
      <c r="AKB52" s="12"/>
      <c r="AKC52" s="12"/>
      <c r="AKD52" s="47"/>
      <c r="AKE52" s="12"/>
      <c r="AKF52" s="12"/>
      <c r="AKG52" s="47"/>
      <c r="AKH52" s="12"/>
      <c r="AKI52" s="12"/>
      <c r="AKJ52" s="47"/>
      <c r="AKK52" s="12"/>
      <c r="AKL52" s="12"/>
      <c r="AKM52" s="47"/>
      <c r="AKN52" s="12"/>
      <c r="AKO52" s="12"/>
      <c r="AKP52" s="47"/>
      <c r="AKQ52" s="12"/>
      <c r="AKR52" s="12"/>
      <c r="AKS52" s="47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</row>
    <row r="53" spans="1:1013" x14ac:dyDescent="0.35">
      <c r="A53" s="2" t="s">
        <v>31</v>
      </c>
      <c r="C53" s="10">
        <v>100000</v>
      </c>
      <c r="D53" s="12" t="s">
        <v>67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57"/>
      <c r="AKA53" s="47"/>
      <c r="AKB53" s="12"/>
      <c r="AKC53" s="12"/>
      <c r="AKD53" s="47"/>
      <c r="AKE53" s="12"/>
      <c r="AKF53" s="12"/>
      <c r="AKG53" s="47"/>
      <c r="AKH53" s="12"/>
      <c r="AKI53" s="12"/>
      <c r="AKJ53" s="47"/>
      <c r="AKK53" s="12"/>
      <c r="AKL53" s="12"/>
      <c r="AKM53" s="47"/>
      <c r="AKN53" s="12"/>
      <c r="AKO53" s="12"/>
      <c r="AKP53" s="47"/>
      <c r="AKQ53" s="12"/>
      <c r="AKR53" s="12"/>
      <c r="AKS53" s="47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</row>
    <row r="54" spans="1:1013" x14ac:dyDescent="0.35">
      <c r="A54" s="2" t="s">
        <v>33</v>
      </c>
      <c r="C54" s="10">
        <v>3000</v>
      </c>
      <c r="D54" s="12" t="s">
        <v>67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57"/>
      <c r="AKA54" s="47"/>
      <c r="AKB54" s="12"/>
      <c r="AKC54" s="12"/>
      <c r="AKD54" s="47"/>
      <c r="AKE54" s="12"/>
      <c r="AKF54" s="12"/>
      <c r="AKG54" s="47"/>
      <c r="AKH54" s="12"/>
      <c r="AKI54" s="12"/>
      <c r="AKJ54" s="47"/>
      <c r="AKK54" s="12"/>
      <c r="AKL54" s="12"/>
      <c r="AKM54" s="47"/>
      <c r="AKN54" s="12"/>
      <c r="AKO54" s="12"/>
      <c r="AKP54" s="47"/>
      <c r="AKQ54" s="12"/>
      <c r="AKR54" s="12"/>
      <c r="AKS54" s="47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</row>
    <row r="55" spans="1:1013" x14ac:dyDescent="0.35">
      <c r="A55" s="2" t="s">
        <v>34</v>
      </c>
      <c r="C55" s="10">
        <v>150000</v>
      </c>
      <c r="D55" s="12">
        <v>150000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57"/>
      <c r="AKA55" s="47"/>
      <c r="AKB55" s="12"/>
      <c r="AKC55" s="12"/>
      <c r="AKD55" s="47"/>
      <c r="AKE55" s="12"/>
      <c r="AKF55" s="12"/>
      <c r="AKG55" s="47"/>
      <c r="AKH55" s="12"/>
      <c r="AKI55" s="12"/>
      <c r="AKJ55" s="47"/>
      <c r="AKK55" s="12"/>
      <c r="AKL55" s="12"/>
      <c r="AKM55" s="47"/>
      <c r="AKN55" s="12"/>
      <c r="AKO55" s="12"/>
      <c r="AKP55" s="47"/>
      <c r="AKQ55" s="12"/>
      <c r="AKR55" s="12"/>
      <c r="AKS55" s="47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</row>
    <row r="56" spans="1:1013" x14ac:dyDescent="0.35">
      <c r="C56" s="10"/>
      <c r="D56" s="10"/>
      <c r="E56" s="10"/>
      <c r="F56" s="12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57"/>
      <c r="AKA56" s="41"/>
      <c r="AKB56" s="10"/>
      <c r="AKC56" s="10"/>
      <c r="AKD56" s="41"/>
      <c r="AKE56" s="10"/>
      <c r="AKF56" s="10"/>
      <c r="AKG56" s="41"/>
      <c r="AKH56" s="10"/>
      <c r="AKI56" s="10"/>
      <c r="AKJ56" s="41"/>
      <c r="AKK56" s="10"/>
      <c r="AKL56" s="10"/>
      <c r="AKM56" s="41"/>
      <c r="AKN56" s="10"/>
      <c r="AKO56" s="10"/>
      <c r="AKP56" s="41"/>
      <c r="AKQ56" s="10"/>
      <c r="AKR56" s="10"/>
      <c r="AKS56" s="41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</row>
    <row r="57" spans="1:1013" x14ac:dyDescent="0.35">
      <c r="A57" s="1" t="s">
        <v>70</v>
      </c>
      <c r="C57" s="10"/>
      <c r="D57" s="10"/>
      <c r="E57" s="10"/>
      <c r="F57" s="1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  <c r="RN57" s="10"/>
      <c r="RO57" s="10"/>
      <c r="RP57" s="10"/>
      <c r="RQ57" s="10"/>
      <c r="RR57" s="10"/>
      <c r="RS57" s="10"/>
      <c r="RT57" s="10"/>
      <c r="RU57" s="10"/>
      <c r="RV57" s="10"/>
      <c r="RW57" s="10"/>
      <c r="RX57" s="10"/>
      <c r="RY57" s="10"/>
      <c r="RZ57" s="10"/>
      <c r="SA57" s="10"/>
      <c r="SB57" s="10"/>
      <c r="SC57" s="10"/>
      <c r="SD57" s="10"/>
      <c r="SE57" s="10"/>
      <c r="SF57" s="10"/>
      <c r="SG57" s="10"/>
      <c r="SH57" s="10"/>
      <c r="SI57" s="10"/>
      <c r="SJ57" s="10"/>
      <c r="SK57" s="10"/>
      <c r="SL57" s="10"/>
      <c r="SM57" s="10"/>
      <c r="SN57" s="10"/>
      <c r="SO57" s="10"/>
      <c r="SP57" s="10"/>
      <c r="SQ57" s="10"/>
      <c r="SR57" s="10"/>
      <c r="SS57" s="10"/>
      <c r="ST57" s="10"/>
      <c r="SU57" s="10"/>
      <c r="SV57" s="10"/>
      <c r="SW57" s="10"/>
      <c r="SX57" s="10"/>
      <c r="SY57" s="10"/>
      <c r="SZ57" s="10"/>
      <c r="TA57" s="10"/>
      <c r="TB57" s="10"/>
      <c r="TC57" s="10"/>
      <c r="TD57" s="10"/>
      <c r="TE57" s="10"/>
      <c r="TF57" s="10"/>
      <c r="TG57" s="10"/>
      <c r="TH57" s="10"/>
      <c r="TI57" s="10"/>
      <c r="TJ57" s="10"/>
      <c r="TK57" s="10"/>
      <c r="TL57" s="10"/>
      <c r="TM57" s="10"/>
      <c r="TN57" s="10"/>
      <c r="TO57" s="10"/>
      <c r="TP57" s="10"/>
      <c r="TQ57" s="10"/>
      <c r="TR57" s="10"/>
      <c r="TS57" s="10"/>
      <c r="TT57" s="10"/>
      <c r="TU57" s="10"/>
      <c r="TV57" s="10"/>
      <c r="TW57" s="10"/>
      <c r="TX57" s="10"/>
      <c r="TY57" s="10"/>
      <c r="TZ57" s="10"/>
      <c r="UA57" s="10"/>
      <c r="UB57" s="10"/>
      <c r="UC57" s="10"/>
      <c r="UD57" s="10"/>
      <c r="UE57" s="10"/>
      <c r="UF57" s="10"/>
      <c r="UG57" s="10"/>
      <c r="UH57" s="10"/>
      <c r="UI57" s="10"/>
      <c r="UJ57" s="10"/>
      <c r="UK57" s="10"/>
      <c r="UL57" s="10"/>
      <c r="UM57" s="10"/>
      <c r="UN57" s="10"/>
      <c r="UO57" s="10"/>
      <c r="UP57" s="10"/>
      <c r="UQ57" s="10"/>
      <c r="UR57" s="10"/>
      <c r="US57" s="10"/>
      <c r="UT57" s="10"/>
      <c r="UU57" s="10"/>
      <c r="UV57" s="10"/>
      <c r="UW57" s="10"/>
      <c r="UX57" s="10"/>
      <c r="UY57" s="10"/>
      <c r="UZ57" s="10"/>
      <c r="VA57" s="10"/>
      <c r="VB57" s="10"/>
      <c r="VC57" s="10"/>
      <c r="VD57" s="10"/>
      <c r="VE57" s="10"/>
      <c r="VF57" s="10"/>
      <c r="VG57" s="10"/>
      <c r="VH57" s="10"/>
      <c r="VI57" s="10"/>
      <c r="VJ57" s="10"/>
      <c r="VK57" s="10"/>
      <c r="VL57" s="10"/>
      <c r="VM57" s="10"/>
      <c r="VN57" s="10"/>
      <c r="VO57" s="10"/>
      <c r="VP57" s="10"/>
      <c r="VQ57" s="10"/>
      <c r="VR57" s="10"/>
      <c r="VS57" s="10"/>
      <c r="VT57" s="10"/>
      <c r="VU57" s="10"/>
      <c r="VV57" s="10"/>
      <c r="VW57" s="10"/>
      <c r="VX57" s="10"/>
      <c r="VY57" s="10"/>
      <c r="VZ57" s="10"/>
      <c r="WA57" s="10"/>
      <c r="WB57" s="10"/>
      <c r="WC57" s="10"/>
      <c r="WD57" s="10"/>
      <c r="WE57" s="10"/>
      <c r="WF57" s="10"/>
      <c r="WG57" s="10"/>
      <c r="WH57" s="10"/>
      <c r="WI57" s="10"/>
      <c r="WJ57" s="10"/>
      <c r="WK57" s="10"/>
      <c r="WL57" s="10"/>
      <c r="WM57" s="10"/>
      <c r="WN57" s="10"/>
      <c r="WO57" s="10"/>
      <c r="WP57" s="10"/>
      <c r="WQ57" s="10"/>
      <c r="WR57" s="10"/>
      <c r="WS57" s="10"/>
      <c r="WT57" s="10"/>
      <c r="WU57" s="10"/>
      <c r="WV57" s="10"/>
      <c r="WW57" s="10"/>
      <c r="WX57" s="10"/>
      <c r="WY57" s="10"/>
      <c r="WZ57" s="10"/>
      <c r="XA57" s="10"/>
      <c r="XB57" s="10"/>
      <c r="XC57" s="10"/>
      <c r="XD57" s="10"/>
      <c r="XE57" s="10"/>
      <c r="XF57" s="10"/>
      <c r="XG57" s="10"/>
      <c r="XH57" s="10"/>
      <c r="XI57" s="10"/>
      <c r="XJ57" s="10"/>
      <c r="XK57" s="10"/>
      <c r="XL57" s="10"/>
      <c r="XM57" s="10"/>
      <c r="XN57" s="10"/>
      <c r="XO57" s="10"/>
      <c r="XP57" s="10"/>
      <c r="XQ57" s="10"/>
      <c r="XR57" s="10"/>
      <c r="XS57" s="10"/>
      <c r="XT57" s="10"/>
      <c r="XU57" s="10"/>
      <c r="XV57" s="10"/>
      <c r="XW57" s="10"/>
      <c r="XX57" s="10"/>
      <c r="XY57" s="10"/>
      <c r="XZ57" s="10"/>
      <c r="YA57" s="10"/>
      <c r="YB57" s="10"/>
      <c r="YC57" s="10"/>
      <c r="YD57" s="10"/>
      <c r="YE57" s="10"/>
      <c r="YF57" s="10"/>
      <c r="YG57" s="10"/>
      <c r="YH57" s="10"/>
      <c r="YI57" s="10"/>
      <c r="YJ57" s="10"/>
      <c r="YK57" s="10"/>
      <c r="YL57" s="10"/>
      <c r="YM57" s="10"/>
      <c r="YN57" s="10"/>
      <c r="YO57" s="10"/>
      <c r="YP57" s="10"/>
      <c r="YQ57" s="10"/>
      <c r="YR57" s="10"/>
      <c r="YS57" s="10"/>
      <c r="YT57" s="10"/>
      <c r="YU57" s="10"/>
      <c r="YV57" s="10"/>
      <c r="YW57" s="10"/>
      <c r="YX57" s="10"/>
      <c r="YY57" s="10"/>
      <c r="YZ57" s="10"/>
      <c r="ZA57" s="10"/>
      <c r="ZB57" s="10"/>
      <c r="ZC57" s="10"/>
      <c r="ZD57" s="10"/>
      <c r="ZE57" s="10"/>
      <c r="ZF57" s="10"/>
      <c r="ZG57" s="10"/>
      <c r="ZH57" s="10"/>
      <c r="ZI57" s="10"/>
      <c r="ZJ57" s="10"/>
      <c r="ZK57" s="10"/>
      <c r="ZL57" s="10"/>
      <c r="ZM57" s="10"/>
      <c r="ZN57" s="10"/>
      <c r="ZO57" s="10"/>
      <c r="ZP57" s="10"/>
      <c r="ZQ57" s="10"/>
      <c r="ZR57" s="10"/>
      <c r="ZS57" s="10"/>
      <c r="ZT57" s="10"/>
      <c r="ZU57" s="10"/>
      <c r="ZV57" s="10"/>
      <c r="ZW57" s="10"/>
      <c r="ZX57" s="10"/>
      <c r="ZY57" s="10"/>
      <c r="ZZ57" s="10"/>
      <c r="AAA57" s="10"/>
      <c r="AAB57" s="10"/>
      <c r="AAC57" s="10"/>
      <c r="AAD57" s="10"/>
      <c r="AAE57" s="10"/>
      <c r="AAF57" s="10"/>
      <c r="AAG57" s="10"/>
      <c r="AAH57" s="10"/>
      <c r="AAI57" s="10"/>
      <c r="AAJ57" s="10"/>
      <c r="AAK57" s="10"/>
      <c r="AAL57" s="10"/>
      <c r="AAM57" s="10"/>
      <c r="AAN57" s="10"/>
      <c r="AAO57" s="10"/>
      <c r="AAP57" s="10"/>
      <c r="AAQ57" s="10"/>
      <c r="AAR57" s="10"/>
      <c r="AAS57" s="10"/>
      <c r="AAT57" s="10"/>
      <c r="AAU57" s="10"/>
      <c r="AAV57" s="10"/>
      <c r="AAW57" s="10"/>
      <c r="AAX57" s="10"/>
      <c r="AAY57" s="10"/>
      <c r="AAZ57" s="10"/>
      <c r="ABA57" s="10"/>
      <c r="ABB57" s="10"/>
      <c r="ABC57" s="10"/>
      <c r="ABD57" s="10"/>
      <c r="ABE57" s="10"/>
      <c r="ABF57" s="10"/>
      <c r="ABG57" s="10"/>
      <c r="ABH57" s="10"/>
      <c r="ABI57" s="10"/>
      <c r="ABJ57" s="10"/>
      <c r="ABK57" s="10"/>
      <c r="ABL57" s="10"/>
      <c r="ABM57" s="10"/>
      <c r="ABN57" s="10"/>
      <c r="ABO57" s="10"/>
      <c r="ABP57" s="10"/>
      <c r="ABQ57" s="10"/>
      <c r="ABR57" s="10"/>
      <c r="ABS57" s="10"/>
      <c r="ABT57" s="10"/>
      <c r="ABU57" s="10"/>
      <c r="ABV57" s="10"/>
      <c r="ABW57" s="10"/>
      <c r="ABX57" s="10"/>
      <c r="ABY57" s="10"/>
      <c r="ABZ57" s="10"/>
      <c r="ACA57" s="10"/>
      <c r="ACB57" s="10"/>
      <c r="ACC57" s="10"/>
      <c r="ACD57" s="10"/>
      <c r="ACE57" s="10"/>
      <c r="ACF57" s="10"/>
      <c r="ACG57" s="10"/>
      <c r="ACH57" s="10"/>
      <c r="ACI57" s="10"/>
      <c r="ACJ57" s="10"/>
      <c r="ACK57" s="10"/>
      <c r="ACL57" s="10"/>
      <c r="ACM57" s="10"/>
      <c r="ACN57" s="10"/>
      <c r="ACO57" s="10"/>
      <c r="ACP57" s="10"/>
      <c r="ACQ57" s="10"/>
      <c r="ACR57" s="10"/>
      <c r="ACS57" s="10"/>
      <c r="ACT57" s="10"/>
      <c r="ACU57" s="10"/>
      <c r="ACV57" s="10"/>
      <c r="ACW57" s="10"/>
      <c r="ACX57" s="10"/>
      <c r="ACY57" s="10"/>
      <c r="ACZ57" s="10"/>
      <c r="ADA57" s="10"/>
      <c r="ADB57" s="10"/>
      <c r="ADC57" s="10"/>
      <c r="ADD57" s="10"/>
      <c r="ADE57" s="10"/>
      <c r="ADF57" s="10"/>
      <c r="ADG57" s="10"/>
      <c r="ADH57" s="10"/>
      <c r="ADI57" s="10"/>
      <c r="ADJ57" s="10"/>
      <c r="ADK57" s="10"/>
      <c r="ADL57" s="10"/>
      <c r="ADM57" s="10"/>
      <c r="ADN57" s="10"/>
      <c r="ADO57" s="10"/>
      <c r="ADP57" s="10"/>
      <c r="ADQ57" s="10"/>
      <c r="ADR57" s="10"/>
      <c r="ADS57" s="10"/>
      <c r="ADT57" s="10"/>
      <c r="ADU57" s="10"/>
      <c r="ADV57" s="10"/>
      <c r="ADW57" s="10"/>
      <c r="ADX57" s="10"/>
      <c r="ADY57" s="10"/>
      <c r="ADZ57" s="10"/>
      <c r="AEA57" s="10"/>
      <c r="AEB57" s="10"/>
      <c r="AEC57" s="10"/>
      <c r="AED57" s="10"/>
      <c r="AEE57" s="10"/>
      <c r="AEF57" s="10"/>
      <c r="AEG57" s="10"/>
      <c r="AEH57" s="10"/>
      <c r="AEI57" s="10"/>
      <c r="AEJ57" s="10"/>
      <c r="AEK57" s="10"/>
      <c r="AEL57" s="10"/>
      <c r="AEM57" s="10"/>
      <c r="AEN57" s="10"/>
      <c r="AEO57" s="10"/>
      <c r="AEP57" s="10"/>
      <c r="AEQ57" s="10"/>
      <c r="AER57" s="10"/>
      <c r="AES57" s="10"/>
      <c r="AET57" s="10"/>
      <c r="AEU57" s="10"/>
      <c r="AEV57" s="10"/>
      <c r="AEW57" s="10"/>
      <c r="AEX57" s="10"/>
      <c r="AEY57" s="10"/>
      <c r="AEZ57" s="10"/>
      <c r="AFA57" s="10"/>
      <c r="AFB57" s="10"/>
      <c r="AFC57" s="10"/>
      <c r="AFD57" s="10"/>
      <c r="AFE57" s="10"/>
      <c r="AFF57" s="10"/>
      <c r="AFG57" s="10"/>
      <c r="AFH57" s="10"/>
      <c r="AFI57" s="10"/>
      <c r="AFJ57" s="10"/>
      <c r="AFK57" s="10"/>
      <c r="AFL57" s="10"/>
      <c r="AFM57" s="10"/>
      <c r="AFN57" s="10"/>
      <c r="AFO57" s="10"/>
      <c r="AFP57" s="10"/>
      <c r="AFQ57" s="10"/>
      <c r="AFR57" s="10"/>
      <c r="AFS57" s="10"/>
      <c r="AFT57" s="10"/>
      <c r="AFU57" s="10"/>
      <c r="AFV57" s="10"/>
      <c r="AFW57" s="10"/>
      <c r="AFX57" s="10"/>
      <c r="AFY57" s="10"/>
      <c r="AFZ57" s="10"/>
      <c r="AGA57" s="10"/>
      <c r="AGB57" s="10"/>
      <c r="AGC57" s="10"/>
      <c r="AGD57" s="10"/>
      <c r="AGE57" s="10"/>
      <c r="AGF57" s="10"/>
      <c r="AGG57" s="10"/>
      <c r="AGH57" s="10"/>
      <c r="AGI57" s="10"/>
      <c r="AGJ57" s="10"/>
      <c r="AGK57" s="10"/>
      <c r="AGL57" s="10"/>
      <c r="AGM57" s="10"/>
      <c r="AGN57" s="10"/>
      <c r="AGO57" s="10"/>
      <c r="AGP57" s="10"/>
      <c r="AGQ57" s="10"/>
      <c r="AGR57" s="10"/>
      <c r="AGS57" s="10"/>
      <c r="AGT57" s="10"/>
      <c r="AGU57" s="10"/>
      <c r="AGV57" s="10"/>
      <c r="AGW57" s="10"/>
      <c r="AGX57" s="10"/>
      <c r="AGY57" s="10"/>
      <c r="AGZ57" s="10"/>
      <c r="AHA57" s="10"/>
      <c r="AHB57" s="10"/>
      <c r="AHC57" s="10"/>
      <c r="AHD57" s="10"/>
      <c r="AHE57" s="10"/>
      <c r="AHF57" s="10"/>
      <c r="AHG57" s="10"/>
      <c r="AHH57" s="10"/>
      <c r="AHI57" s="10"/>
      <c r="AHJ57" s="10"/>
      <c r="AHK57" s="10"/>
      <c r="AHL57" s="10"/>
      <c r="AHM57" s="10"/>
      <c r="AHN57" s="10"/>
      <c r="AHO57" s="10"/>
      <c r="AHP57" s="10"/>
      <c r="AHQ57" s="10"/>
      <c r="AHR57" s="10"/>
      <c r="AHS57" s="10"/>
      <c r="AHT57" s="10"/>
      <c r="AHU57" s="10"/>
      <c r="AHV57" s="10"/>
      <c r="AHW57" s="10"/>
      <c r="AHX57" s="10"/>
      <c r="AHY57" s="10"/>
      <c r="AHZ57" s="10"/>
      <c r="AIA57" s="10"/>
      <c r="AIB57" s="10"/>
      <c r="AIC57" s="10"/>
      <c r="AID57" s="10"/>
      <c r="AIE57" s="10"/>
      <c r="AIF57" s="10"/>
      <c r="AIG57" s="10"/>
      <c r="AIH57" s="10"/>
      <c r="AII57" s="10"/>
      <c r="AIJ57" s="10"/>
      <c r="AIK57" s="10"/>
      <c r="AIL57" s="10"/>
      <c r="AIM57" s="10"/>
      <c r="AIN57" s="10"/>
      <c r="AIO57" s="10"/>
      <c r="AIP57" s="10"/>
      <c r="AIQ57" s="10"/>
      <c r="AIR57" s="10"/>
      <c r="AIS57" s="10"/>
      <c r="AIT57" s="10"/>
      <c r="AIU57" s="10"/>
      <c r="AIV57" s="10"/>
      <c r="AIW57" s="10"/>
      <c r="AIX57" s="10"/>
      <c r="AIY57" s="10"/>
      <c r="AIZ57" s="10"/>
      <c r="AJA57" s="10"/>
      <c r="AJB57" s="10"/>
      <c r="AJC57" s="10"/>
      <c r="AJD57" s="10"/>
      <c r="AJE57" s="10"/>
      <c r="AJF57" s="10"/>
      <c r="AJG57" s="10"/>
      <c r="AJH57" s="10"/>
      <c r="AJI57" s="10"/>
      <c r="AJJ57" s="10"/>
      <c r="AJK57" s="10"/>
      <c r="AJL57" s="10"/>
      <c r="AJM57" s="10"/>
      <c r="AJN57" s="10"/>
      <c r="AJO57" s="10"/>
      <c r="AJP57" s="10"/>
      <c r="AJQ57" s="10"/>
      <c r="AJR57" s="10"/>
      <c r="AJS57" s="10"/>
      <c r="AJT57" s="10"/>
      <c r="AJU57" s="10"/>
      <c r="AJV57" s="10"/>
      <c r="AJW57" s="10"/>
      <c r="AJX57" s="10"/>
      <c r="AJY57" s="10"/>
      <c r="AJZ57" s="57"/>
      <c r="AKA57" s="41"/>
      <c r="AKB57" s="10"/>
      <c r="AKC57" s="10"/>
      <c r="AKD57" s="41"/>
      <c r="AKE57" s="10"/>
      <c r="AKF57" s="10"/>
      <c r="AKG57" s="41"/>
      <c r="AKH57" s="10"/>
      <c r="AKI57" s="10"/>
      <c r="AKJ57" s="41"/>
      <c r="AKK57" s="10"/>
      <c r="AKL57" s="10"/>
      <c r="AKM57" s="41"/>
      <c r="AKN57" s="10"/>
      <c r="AKO57" s="10"/>
      <c r="AKP57" s="41"/>
      <c r="AKQ57" s="10"/>
      <c r="AKR57" s="10"/>
      <c r="AKS57" s="41"/>
      <c r="AKT57" s="10"/>
      <c r="AKU57" s="10"/>
      <c r="AKV57" s="10"/>
      <c r="AKW57" s="10"/>
      <c r="AKX57" s="10"/>
      <c r="AKY57" s="10"/>
      <c r="AKZ57" s="10"/>
      <c r="ALA57" s="10"/>
      <c r="ALB57" s="10"/>
      <c r="ALC57" s="10"/>
      <c r="ALD57" s="10"/>
    </row>
    <row r="58" spans="1:1013" x14ac:dyDescent="0.35">
      <c r="A58" s="2" t="s">
        <v>71</v>
      </c>
      <c r="C58" s="10"/>
      <c r="D58" s="10"/>
      <c r="E58" s="10"/>
      <c r="F58" s="12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  <c r="RN58" s="10"/>
      <c r="RO58" s="10"/>
      <c r="RP58" s="10"/>
      <c r="RQ58" s="10"/>
      <c r="RR58" s="10"/>
      <c r="RS58" s="10"/>
      <c r="RT58" s="10"/>
      <c r="RU58" s="10"/>
      <c r="RV58" s="10"/>
      <c r="RW58" s="10"/>
      <c r="RX58" s="10"/>
      <c r="RY58" s="10"/>
      <c r="RZ58" s="10"/>
      <c r="SA58" s="10"/>
      <c r="SB58" s="10"/>
      <c r="SC58" s="10"/>
      <c r="SD58" s="10"/>
      <c r="SE58" s="10"/>
      <c r="SF58" s="10"/>
      <c r="SG58" s="10"/>
      <c r="SH58" s="10"/>
      <c r="SI58" s="10"/>
      <c r="SJ58" s="10"/>
      <c r="SK58" s="10"/>
      <c r="SL58" s="10"/>
      <c r="SM58" s="10"/>
      <c r="SN58" s="10"/>
      <c r="SO58" s="10"/>
      <c r="SP58" s="10"/>
      <c r="SQ58" s="10"/>
      <c r="SR58" s="10"/>
      <c r="SS58" s="10"/>
      <c r="ST58" s="10"/>
      <c r="SU58" s="10"/>
      <c r="SV58" s="10"/>
      <c r="SW58" s="10"/>
      <c r="SX58" s="10"/>
      <c r="SY58" s="10"/>
      <c r="SZ58" s="10"/>
      <c r="TA58" s="10"/>
      <c r="TB58" s="10"/>
      <c r="TC58" s="10"/>
      <c r="TD58" s="10"/>
      <c r="TE58" s="10"/>
      <c r="TF58" s="10"/>
      <c r="TG58" s="10"/>
      <c r="TH58" s="10"/>
      <c r="TI58" s="10"/>
      <c r="TJ58" s="10"/>
      <c r="TK58" s="10"/>
      <c r="TL58" s="10"/>
      <c r="TM58" s="10"/>
      <c r="TN58" s="10"/>
      <c r="TO58" s="10"/>
      <c r="TP58" s="10"/>
      <c r="TQ58" s="10"/>
      <c r="TR58" s="10"/>
      <c r="TS58" s="10"/>
      <c r="TT58" s="10"/>
      <c r="TU58" s="10"/>
      <c r="TV58" s="10"/>
      <c r="TW58" s="10"/>
      <c r="TX58" s="10"/>
      <c r="TY58" s="10"/>
      <c r="TZ58" s="10"/>
      <c r="UA58" s="10"/>
      <c r="UB58" s="10"/>
      <c r="UC58" s="10"/>
      <c r="UD58" s="10"/>
      <c r="UE58" s="10"/>
      <c r="UF58" s="10"/>
      <c r="UG58" s="10"/>
      <c r="UH58" s="10"/>
      <c r="UI58" s="10"/>
      <c r="UJ58" s="10"/>
      <c r="UK58" s="10"/>
      <c r="UL58" s="10"/>
      <c r="UM58" s="10"/>
      <c r="UN58" s="10"/>
      <c r="UO58" s="10"/>
      <c r="UP58" s="10"/>
      <c r="UQ58" s="10"/>
      <c r="UR58" s="10"/>
      <c r="US58" s="10"/>
      <c r="UT58" s="10"/>
      <c r="UU58" s="10"/>
      <c r="UV58" s="10"/>
      <c r="UW58" s="10"/>
      <c r="UX58" s="10"/>
      <c r="UY58" s="10"/>
      <c r="UZ58" s="10"/>
      <c r="VA58" s="10"/>
      <c r="VB58" s="10"/>
      <c r="VC58" s="10"/>
      <c r="VD58" s="10"/>
      <c r="VE58" s="10"/>
      <c r="VF58" s="10"/>
      <c r="VG58" s="10"/>
      <c r="VH58" s="10"/>
      <c r="VI58" s="10"/>
      <c r="VJ58" s="10"/>
      <c r="VK58" s="10"/>
      <c r="VL58" s="10"/>
      <c r="VM58" s="10"/>
      <c r="VN58" s="10"/>
      <c r="VO58" s="10"/>
      <c r="VP58" s="10"/>
      <c r="VQ58" s="10"/>
      <c r="VR58" s="10"/>
      <c r="VS58" s="10"/>
      <c r="VT58" s="10"/>
      <c r="VU58" s="10"/>
      <c r="VV58" s="10"/>
      <c r="VW58" s="10"/>
      <c r="VX58" s="10"/>
      <c r="VY58" s="10"/>
      <c r="VZ58" s="10"/>
      <c r="WA58" s="10"/>
      <c r="WB58" s="10"/>
      <c r="WC58" s="10"/>
      <c r="WD58" s="10"/>
      <c r="WE58" s="10"/>
      <c r="WF58" s="10"/>
      <c r="WG58" s="10"/>
      <c r="WH58" s="10"/>
      <c r="WI58" s="10"/>
      <c r="WJ58" s="10"/>
      <c r="WK58" s="10"/>
      <c r="WL58" s="10"/>
      <c r="WM58" s="10"/>
      <c r="WN58" s="10"/>
      <c r="WO58" s="10"/>
      <c r="WP58" s="10"/>
      <c r="WQ58" s="10"/>
      <c r="WR58" s="10"/>
      <c r="WS58" s="10"/>
      <c r="WT58" s="10"/>
      <c r="WU58" s="10"/>
      <c r="WV58" s="10"/>
      <c r="WW58" s="10"/>
      <c r="WX58" s="10"/>
      <c r="WY58" s="10"/>
      <c r="WZ58" s="10"/>
      <c r="XA58" s="10"/>
      <c r="XB58" s="10"/>
      <c r="XC58" s="10"/>
      <c r="XD58" s="10"/>
      <c r="XE58" s="10"/>
      <c r="XF58" s="10"/>
      <c r="XG58" s="10"/>
      <c r="XH58" s="10"/>
      <c r="XI58" s="10"/>
      <c r="XJ58" s="10"/>
      <c r="XK58" s="10"/>
      <c r="XL58" s="10"/>
      <c r="XM58" s="10"/>
      <c r="XN58" s="10"/>
      <c r="XO58" s="10"/>
      <c r="XP58" s="10"/>
      <c r="XQ58" s="10"/>
      <c r="XR58" s="10"/>
      <c r="XS58" s="10"/>
      <c r="XT58" s="10"/>
      <c r="XU58" s="10"/>
      <c r="XV58" s="10"/>
      <c r="XW58" s="10"/>
      <c r="XX58" s="10"/>
      <c r="XY58" s="10"/>
      <c r="XZ58" s="10"/>
      <c r="YA58" s="10"/>
      <c r="YB58" s="10"/>
      <c r="YC58" s="10"/>
      <c r="YD58" s="10"/>
      <c r="YE58" s="10"/>
      <c r="YF58" s="10"/>
      <c r="YG58" s="10"/>
      <c r="YH58" s="10"/>
      <c r="YI58" s="10"/>
      <c r="YJ58" s="10"/>
      <c r="YK58" s="10"/>
      <c r="YL58" s="10"/>
      <c r="YM58" s="10"/>
      <c r="YN58" s="10"/>
      <c r="YO58" s="10"/>
      <c r="YP58" s="10"/>
      <c r="YQ58" s="10"/>
      <c r="YR58" s="10"/>
      <c r="YS58" s="10"/>
      <c r="YT58" s="10"/>
      <c r="YU58" s="10"/>
      <c r="YV58" s="10"/>
      <c r="YW58" s="10"/>
      <c r="YX58" s="10"/>
      <c r="YY58" s="10"/>
      <c r="YZ58" s="10"/>
      <c r="ZA58" s="10"/>
      <c r="ZB58" s="10"/>
      <c r="ZC58" s="10"/>
      <c r="ZD58" s="10"/>
      <c r="ZE58" s="10"/>
      <c r="ZF58" s="10"/>
      <c r="ZG58" s="10"/>
      <c r="ZH58" s="10"/>
      <c r="ZI58" s="10"/>
      <c r="ZJ58" s="10"/>
      <c r="ZK58" s="10"/>
      <c r="ZL58" s="10"/>
      <c r="ZM58" s="10"/>
      <c r="ZN58" s="10"/>
      <c r="ZO58" s="10"/>
      <c r="ZP58" s="10"/>
      <c r="ZQ58" s="10"/>
      <c r="ZR58" s="10"/>
      <c r="ZS58" s="10"/>
      <c r="ZT58" s="10"/>
      <c r="ZU58" s="10"/>
      <c r="ZV58" s="10"/>
      <c r="ZW58" s="10"/>
      <c r="ZX58" s="10"/>
      <c r="ZY58" s="10"/>
      <c r="ZZ58" s="10"/>
      <c r="AAA58" s="10"/>
      <c r="AAB58" s="10"/>
      <c r="AAC58" s="10"/>
      <c r="AAD58" s="10"/>
      <c r="AAE58" s="10"/>
      <c r="AAF58" s="10"/>
      <c r="AAG58" s="10"/>
      <c r="AAH58" s="10"/>
      <c r="AAI58" s="10"/>
      <c r="AAJ58" s="10"/>
      <c r="AAK58" s="10"/>
      <c r="AAL58" s="10"/>
      <c r="AAM58" s="10"/>
      <c r="AAN58" s="10"/>
      <c r="AAO58" s="10"/>
      <c r="AAP58" s="10"/>
      <c r="AAQ58" s="10"/>
      <c r="AAR58" s="10"/>
      <c r="AAS58" s="10"/>
      <c r="AAT58" s="10"/>
      <c r="AAU58" s="10"/>
      <c r="AAV58" s="10"/>
      <c r="AAW58" s="10"/>
      <c r="AAX58" s="10"/>
      <c r="AAY58" s="10"/>
      <c r="AAZ58" s="10"/>
      <c r="ABA58" s="10"/>
      <c r="ABB58" s="10"/>
      <c r="ABC58" s="10"/>
      <c r="ABD58" s="10"/>
      <c r="ABE58" s="10"/>
      <c r="ABF58" s="10"/>
      <c r="ABG58" s="10"/>
      <c r="ABH58" s="10"/>
      <c r="ABI58" s="10"/>
      <c r="ABJ58" s="10"/>
      <c r="ABK58" s="10"/>
      <c r="ABL58" s="10"/>
      <c r="ABM58" s="10"/>
      <c r="ABN58" s="10"/>
      <c r="ABO58" s="10"/>
      <c r="ABP58" s="10"/>
      <c r="ABQ58" s="10"/>
      <c r="ABR58" s="10"/>
      <c r="ABS58" s="10"/>
      <c r="ABT58" s="10"/>
      <c r="ABU58" s="10"/>
      <c r="ABV58" s="10"/>
      <c r="ABW58" s="10"/>
      <c r="ABX58" s="10"/>
      <c r="ABY58" s="10"/>
      <c r="ABZ58" s="10"/>
      <c r="ACA58" s="10"/>
      <c r="ACB58" s="10"/>
      <c r="ACC58" s="10"/>
      <c r="ACD58" s="10"/>
      <c r="ACE58" s="10"/>
      <c r="ACF58" s="10"/>
      <c r="ACG58" s="10"/>
      <c r="ACH58" s="10"/>
      <c r="ACI58" s="10"/>
      <c r="ACJ58" s="10"/>
      <c r="ACK58" s="10"/>
      <c r="ACL58" s="10"/>
      <c r="ACM58" s="10"/>
      <c r="ACN58" s="10"/>
      <c r="ACO58" s="10"/>
      <c r="ACP58" s="10"/>
      <c r="ACQ58" s="10"/>
      <c r="ACR58" s="10"/>
      <c r="ACS58" s="10"/>
      <c r="ACT58" s="10"/>
      <c r="ACU58" s="10"/>
      <c r="ACV58" s="10"/>
      <c r="ACW58" s="10"/>
      <c r="ACX58" s="10"/>
      <c r="ACY58" s="10"/>
      <c r="ACZ58" s="10"/>
      <c r="ADA58" s="10"/>
      <c r="ADB58" s="10"/>
      <c r="ADC58" s="10"/>
      <c r="ADD58" s="10"/>
      <c r="ADE58" s="10"/>
      <c r="ADF58" s="10"/>
      <c r="ADG58" s="10"/>
      <c r="ADH58" s="10"/>
      <c r="ADI58" s="10"/>
      <c r="ADJ58" s="10"/>
      <c r="ADK58" s="10"/>
      <c r="ADL58" s="10"/>
      <c r="ADM58" s="10"/>
      <c r="ADN58" s="10"/>
      <c r="ADO58" s="10"/>
      <c r="ADP58" s="10"/>
      <c r="ADQ58" s="10"/>
      <c r="ADR58" s="10"/>
      <c r="ADS58" s="10"/>
      <c r="ADT58" s="10"/>
      <c r="ADU58" s="10"/>
      <c r="ADV58" s="10"/>
      <c r="ADW58" s="10"/>
      <c r="ADX58" s="10"/>
      <c r="ADY58" s="10"/>
      <c r="ADZ58" s="10"/>
      <c r="AEA58" s="10"/>
      <c r="AEB58" s="10"/>
      <c r="AEC58" s="10"/>
      <c r="AED58" s="10"/>
      <c r="AEE58" s="10"/>
      <c r="AEF58" s="10"/>
      <c r="AEG58" s="10"/>
      <c r="AEH58" s="10"/>
      <c r="AEI58" s="10"/>
      <c r="AEJ58" s="10"/>
      <c r="AEK58" s="10"/>
      <c r="AEL58" s="10"/>
      <c r="AEM58" s="10"/>
      <c r="AEN58" s="10"/>
      <c r="AEO58" s="10"/>
      <c r="AEP58" s="10"/>
      <c r="AEQ58" s="10"/>
      <c r="AER58" s="10"/>
      <c r="AES58" s="10"/>
      <c r="AET58" s="10"/>
      <c r="AEU58" s="10"/>
      <c r="AEV58" s="10"/>
      <c r="AEW58" s="10"/>
      <c r="AEX58" s="10"/>
      <c r="AEY58" s="10"/>
      <c r="AEZ58" s="10"/>
      <c r="AFA58" s="10"/>
      <c r="AFB58" s="10"/>
      <c r="AFC58" s="10"/>
      <c r="AFD58" s="10"/>
      <c r="AFE58" s="10"/>
      <c r="AFF58" s="10"/>
      <c r="AFG58" s="10"/>
      <c r="AFH58" s="10"/>
      <c r="AFI58" s="10"/>
      <c r="AFJ58" s="10"/>
      <c r="AFK58" s="10"/>
      <c r="AFL58" s="10"/>
      <c r="AFM58" s="10"/>
      <c r="AFN58" s="10"/>
      <c r="AFO58" s="10"/>
      <c r="AFP58" s="10"/>
      <c r="AFQ58" s="10"/>
      <c r="AFR58" s="10"/>
      <c r="AFS58" s="10"/>
      <c r="AFT58" s="10"/>
      <c r="AFU58" s="10"/>
      <c r="AFV58" s="10"/>
      <c r="AFW58" s="10"/>
      <c r="AFX58" s="10"/>
      <c r="AFY58" s="10"/>
      <c r="AFZ58" s="10"/>
      <c r="AGA58" s="10"/>
      <c r="AGB58" s="10"/>
      <c r="AGC58" s="10"/>
      <c r="AGD58" s="10"/>
      <c r="AGE58" s="10"/>
      <c r="AGF58" s="10"/>
      <c r="AGG58" s="10"/>
      <c r="AGH58" s="10"/>
      <c r="AGI58" s="10"/>
      <c r="AGJ58" s="10"/>
      <c r="AGK58" s="10"/>
      <c r="AGL58" s="10"/>
      <c r="AGM58" s="10"/>
      <c r="AGN58" s="10"/>
      <c r="AGO58" s="10"/>
      <c r="AGP58" s="10"/>
      <c r="AGQ58" s="10"/>
      <c r="AGR58" s="10"/>
      <c r="AGS58" s="10"/>
      <c r="AGT58" s="10"/>
      <c r="AGU58" s="10"/>
      <c r="AGV58" s="10"/>
      <c r="AGW58" s="10"/>
      <c r="AGX58" s="10"/>
      <c r="AGY58" s="10"/>
      <c r="AGZ58" s="10"/>
      <c r="AHA58" s="10"/>
      <c r="AHB58" s="10"/>
      <c r="AHC58" s="10"/>
      <c r="AHD58" s="10"/>
      <c r="AHE58" s="10"/>
      <c r="AHF58" s="10"/>
      <c r="AHG58" s="10"/>
      <c r="AHH58" s="10"/>
      <c r="AHI58" s="10"/>
      <c r="AHJ58" s="10"/>
      <c r="AHK58" s="10"/>
      <c r="AHL58" s="10"/>
      <c r="AHM58" s="10"/>
      <c r="AHN58" s="10"/>
      <c r="AHO58" s="10"/>
      <c r="AHP58" s="10"/>
      <c r="AHQ58" s="10"/>
      <c r="AHR58" s="10"/>
      <c r="AHS58" s="10"/>
      <c r="AHT58" s="10"/>
      <c r="AHU58" s="10"/>
      <c r="AHV58" s="10"/>
      <c r="AHW58" s="10"/>
      <c r="AHX58" s="10"/>
      <c r="AHY58" s="10"/>
      <c r="AHZ58" s="10"/>
      <c r="AIA58" s="10"/>
      <c r="AIB58" s="10"/>
      <c r="AIC58" s="10"/>
      <c r="AID58" s="10"/>
      <c r="AIE58" s="10"/>
      <c r="AIF58" s="10"/>
      <c r="AIG58" s="10"/>
      <c r="AIH58" s="10"/>
      <c r="AII58" s="10"/>
      <c r="AIJ58" s="10"/>
      <c r="AIK58" s="10"/>
      <c r="AIL58" s="10"/>
      <c r="AIM58" s="10"/>
      <c r="AIN58" s="10"/>
      <c r="AIO58" s="10"/>
      <c r="AIP58" s="10"/>
      <c r="AIQ58" s="10"/>
      <c r="AIR58" s="10"/>
      <c r="AIS58" s="10"/>
      <c r="AIT58" s="10"/>
      <c r="AIU58" s="10"/>
      <c r="AIV58" s="10"/>
      <c r="AIW58" s="10"/>
      <c r="AIX58" s="10"/>
      <c r="AIY58" s="10"/>
      <c r="AIZ58" s="10"/>
      <c r="AJA58" s="10"/>
      <c r="AJB58" s="10"/>
      <c r="AJC58" s="10"/>
      <c r="AJD58" s="10"/>
      <c r="AJE58" s="10"/>
      <c r="AJF58" s="10"/>
      <c r="AJG58" s="10"/>
      <c r="AJH58" s="10"/>
      <c r="AJI58" s="10"/>
      <c r="AJJ58" s="10"/>
      <c r="AJK58" s="10"/>
      <c r="AJL58" s="10"/>
      <c r="AJM58" s="10"/>
      <c r="AJN58" s="10"/>
      <c r="AJO58" s="10"/>
      <c r="AJP58" s="10"/>
      <c r="AJQ58" s="10"/>
      <c r="AJR58" s="10"/>
      <c r="AJS58" s="10"/>
      <c r="AJT58" s="10"/>
      <c r="AJU58" s="10"/>
      <c r="AJV58" s="10"/>
      <c r="AJW58" s="10"/>
      <c r="AJX58" s="10"/>
      <c r="AJY58" s="10"/>
      <c r="AJZ58" s="57"/>
      <c r="AKA58" s="41"/>
      <c r="AKB58" s="10"/>
      <c r="AKC58" s="10"/>
      <c r="AKD58" s="41"/>
      <c r="AKE58" s="10"/>
      <c r="AKF58" s="10"/>
      <c r="AKG58" s="41"/>
      <c r="AKH58" s="10"/>
      <c r="AKI58" s="10"/>
      <c r="AKJ58" s="41"/>
      <c r="AKK58" s="10"/>
      <c r="AKL58" s="10"/>
      <c r="AKM58" s="41"/>
      <c r="AKN58" s="10"/>
      <c r="AKO58" s="10"/>
      <c r="AKP58" s="41"/>
      <c r="AKQ58" s="10"/>
      <c r="AKR58" s="10"/>
      <c r="AKS58" s="41"/>
      <c r="AKT58" s="10"/>
      <c r="AKU58" s="10"/>
      <c r="AKV58" s="10"/>
      <c r="AKW58" s="10"/>
      <c r="AKX58" s="10"/>
      <c r="AKY58" s="10"/>
      <c r="AKZ58" s="10"/>
      <c r="ALA58" s="10"/>
      <c r="ALB58" s="10"/>
      <c r="ALC58" s="10"/>
      <c r="ALD58" s="10"/>
    </row>
    <row r="59" spans="1:1013" x14ac:dyDescent="0.35">
      <c r="C59" s="10"/>
      <c r="D59" s="10"/>
      <c r="E59" s="10"/>
      <c r="F59" s="12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57"/>
      <c r="AKA59" s="41"/>
      <c r="AKB59" s="10"/>
      <c r="AKC59" s="10"/>
      <c r="AKD59" s="41"/>
      <c r="AKE59" s="10"/>
      <c r="AKF59" s="10"/>
      <c r="AKG59" s="41"/>
      <c r="AKH59" s="10"/>
      <c r="AKI59" s="10"/>
      <c r="AKJ59" s="41"/>
      <c r="AKK59" s="10"/>
      <c r="AKL59" s="10"/>
      <c r="AKM59" s="41"/>
      <c r="AKN59" s="10"/>
      <c r="AKO59" s="10"/>
      <c r="AKP59" s="41"/>
      <c r="AKQ59" s="10"/>
      <c r="AKR59" s="10"/>
      <c r="AKS59" s="41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</row>
    <row r="60" spans="1:1013" x14ac:dyDescent="0.35">
      <c r="A60" s="2" t="s">
        <v>72</v>
      </c>
      <c r="C60" s="10"/>
      <c r="D60" s="10"/>
      <c r="E60" s="10"/>
      <c r="F60" s="12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  <c r="RN60" s="10"/>
      <c r="RO60" s="10"/>
      <c r="RP60" s="10"/>
      <c r="RQ60" s="10"/>
      <c r="RR60" s="10"/>
      <c r="RS60" s="10"/>
      <c r="RT60" s="10"/>
      <c r="RU60" s="10"/>
      <c r="RV60" s="10"/>
      <c r="RW60" s="10"/>
      <c r="RX60" s="10"/>
      <c r="RY60" s="10"/>
      <c r="RZ60" s="10"/>
      <c r="SA60" s="10"/>
      <c r="SB60" s="10"/>
      <c r="SC60" s="10"/>
      <c r="SD60" s="10"/>
      <c r="SE60" s="10"/>
      <c r="SF60" s="10"/>
      <c r="SG60" s="10"/>
      <c r="SH60" s="10"/>
      <c r="SI60" s="10"/>
      <c r="SJ60" s="10"/>
      <c r="SK60" s="10"/>
      <c r="SL60" s="10"/>
      <c r="SM60" s="10"/>
      <c r="SN60" s="10"/>
      <c r="SO60" s="10"/>
      <c r="SP60" s="10"/>
      <c r="SQ60" s="10"/>
      <c r="SR60" s="10"/>
      <c r="SS60" s="10"/>
      <c r="ST60" s="10"/>
      <c r="SU60" s="10"/>
      <c r="SV60" s="10"/>
      <c r="SW60" s="10"/>
      <c r="SX60" s="10"/>
      <c r="SY60" s="10"/>
      <c r="SZ60" s="10"/>
      <c r="TA60" s="10"/>
      <c r="TB60" s="10"/>
      <c r="TC60" s="10"/>
      <c r="TD60" s="10"/>
      <c r="TE60" s="10"/>
      <c r="TF60" s="10"/>
      <c r="TG60" s="10"/>
      <c r="TH60" s="10"/>
      <c r="TI60" s="10"/>
      <c r="TJ60" s="10"/>
      <c r="TK60" s="10"/>
      <c r="TL60" s="10"/>
      <c r="TM60" s="10"/>
      <c r="TN60" s="10"/>
      <c r="TO60" s="10"/>
      <c r="TP60" s="10"/>
      <c r="TQ60" s="10"/>
      <c r="TR60" s="10"/>
      <c r="TS60" s="10"/>
      <c r="TT60" s="10"/>
      <c r="TU60" s="10"/>
      <c r="TV60" s="10"/>
      <c r="TW60" s="10"/>
      <c r="TX60" s="10"/>
      <c r="TY60" s="10"/>
      <c r="TZ60" s="10"/>
      <c r="UA60" s="10"/>
      <c r="UB60" s="10"/>
      <c r="UC60" s="10"/>
      <c r="UD60" s="10"/>
      <c r="UE60" s="10"/>
      <c r="UF60" s="10"/>
      <c r="UG60" s="10"/>
      <c r="UH60" s="10"/>
      <c r="UI60" s="10"/>
      <c r="UJ60" s="10"/>
      <c r="UK60" s="10"/>
      <c r="UL60" s="10"/>
      <c r="UM60" s="10"/>
      <c r="UN60" s="10"/>
      <c r="UO60" s="10"/>
      <c r="UP60" s="10"/>
      <c r="UQ60" s="10"/>
      <c r="UR60" s="10"/>
      <c r="US60" s="10"/>
      <c r="UT60" s="10"/>
      <c r="UU60" s="10"/>
      <c r="UV60" s="10"/>
      <c r="UW60" s="10"/>
      <c r="UX60" s="10"/>
      <c r="UY60" s="10"/>
      <c r="UZ60" s="10"/>
      <c r="VA60" s="10"/>
      <c r="VB60" s="10"/>
      <c r="VC60" s="10"/>
      <c r="VD60" s="10"/>
      <c r="VE60" s="10"/>
      <c r="VF60" s="10"/>
      <c r="VG60" s="10"/>
      <c r="VH60" s="10"/>
      <c r="VI60" s="10"/>
      <c r="VJ60" s="10"/>
      <c r="VK60" s="10"/>
      <c r="VL60" s="10"/>
      <c r="VM60" s="10"/>
      <c r="VN60" s="10"/>
      <c r="VO60" s="10"/>
      <c r="VP60" s="10"/>
      <c r="VQ60" s="10"/>
      <c r="VR60" s="10"/>
      <c r="VS60" s="10"/>
      <c r="VT60" s="10"/>
      <c r="VU60" s="10"/>
      <c r="VV60" s="10"/>
      <c r="VW60" s="10"/>
      <c r="VX60" s="10"/>
      <c r="VY60" s="10"/>
      <c r="VZ60" s="10"/>
      <c r="WA60" s="10"/>
      <c r="WB60" s="10"/>
      <c r="WC60" s="10"/>
      <c r="WD60" s="10"/>
      <c r="WE60" s="10"/>
      <c r="WF60" s="10"/>
      <c r="WG60" s="10"/>
      <c r="WH60" s="10"/>
      <c r="WI60" s="10"/>
      <c r="WJ60" s="10"/>
      <c r="WK60" s="10"/>
      <c r="WL60" s="10"/>
      <c r="WM60" s="10"/>
      <c r="WN60" s="10"/>
      <c r="WO60" s="10"/>
      <c r="WP60" s="10"/>
      <c r="WQ60" s="10"/>
      <c r="WR60" s="10"/>
      <c r="WS60" s="10"/>
      <c r="WT60" s="10"/>
      <c r="WU60" s="10"/>
      <c r="WV60" s="10"/>
      <c r="WW60" s="10"/>
      <c r="WX60" s="10"/>
      <c r="WY60" s="10"/>
      <c r="WZ60" s="10"/>
      <c r="XA60" s="10"/>
      <c r="XB60" s="10"/>
      <c r="XC60" s="10"/>
      <c r="XD60" s="10"/>
      <c r="XE60" s="10"/>
      <c r="XF60" s="10"/>
      <c r="XG60" s="10"/>
      <c r="XH60" s="10"/>
      <c r="XI60" s="10"/>
      <c r="XJ60" s="10"/>
      <c r="XK60" s="10"/>
      <c r="XL60" s="10"/>
      <c r="XM60" s="10"/>
      <c r="XN60" s="10"/>
      <c r="XO60" s="10"/>
      <c r="XP60" s="10"/>
      <c r="XQ60" s="10"/>
      <c r="XR60" s="10"/>
      <c r="XS60" s="10"/>
      <c r="XT60" s="10"/>
      <c r="XU60" s="10"/>
      <c r="XV60" s="10"/>
      <c r="XW60" s="10"/>
      <c r="XX60" s="10"/>
      <c r="XY60" s="10"/>
      <c r="XZ60" s="10"/>
      <c r="YA60" s="10"/>
      <c r="YB60" s="10"/>
      <c r="YC60" s="10"/>
      <c r="YD60" s="10"/>
      <c r="YE60" s="10"/>
      <c r="YF60" s="10"/>
      <c r="YG60" s="10"/>
      <c r="YH60" s="10"/>
      <c r="YI60" s="10"/>
      <c r="YJ60" s="10"/>
      <c r="YK60" s="10"/>
      <c r="YL60" s="10"/>
      <c r="YM60" s="10"/>
      <c r="YN60" s="10"/>
      <c r="YO60" s="10"/>
      <c r="YP60" s="10"/>
      <c r="YQ60" s="10"/>
      <c r="YR60" s="10"/>
      <c r="YS60" s="10"/>
      <c r="YT60" s="10"/>
      <c r="YU60" s="10"/>
      <c r="YV60" s="10"/>
      <c r="YW60" s="10"/>
      <c r="YX60" s="10"/>
      <c r="YY60" s="10"/>
      <c r="YZ60" s="10"/>
      <c r="ZA60" s="10"/>
      <c r="ZB60" s="10"/>
      <c r="ZC60" s="10"/>
      <c r="ZD60" s="10"/>
      <c r="ZE60" s="10"/>
      <c r="ZF60" s="10"/>
      <c r="ZG60" s="10"/>
      <c r="ZH60" s="10"/>
      <c r="ZI60" s="10"/>
      <c r="ZJ60" s="10"/>
      <c r="ZK60" s="10"/>
      <c r="ZL60" s="10"/>
      <c r="ZM60" s="10"/>
      <c r="ZN60" s="10"/>
      <c r="ZO60" s="10"/>
      <c r="ZP60" s="10"/>
      <c r="ZQ60" s="10"/>
      <c r="ZR60" s="10"/>
      <c r="ZS60" s="10"/>
      <c r="ZT60" s="10"/>
      <c r="ZU60" s="10"/>
      <c r="ZV60" s="10"/>
      <c r="ZW60" s="10"/>
      <c r="ZX60" s="10"/>
      <c r="ZY60" s="10"/>
      <c r="ZZ60" s="10"/>
      <c r="AAA60" s="10"/>
      <c r="AAB60" s="10"/>
      <c r="AAC60" s="10"/>
      <c r="AAD60" s="10"/>
      <c r="AAE60" s="10"/>
      <c r="AAF60" s="10"/>
      <c r="AAG60" s="10"/>
      <c r="AAH60" s="10"/>
      <c r="AAI60" s="10"/>
      <c r="AAJ60" s="10"/>
      <c r="AAK60" s="10"/>
      <c r="AAL60" s="10"/>
      <c r="AAM60" s="10"/>
      <c r="AAN60" s="10"/>
      <c r="AAO60" s="10"/>
      <c r="AAP60" s="10"/>
      <c r="AAQ60" s="10"/>
      <c r="AAR60" s="10"/>
      <c r="AAS60" s="10"/>
      <c r="AAT60" s="10"/>
      <c r="AAU60" s="10"/>
      <c r="AAV60" s="10"/>
      <c r="AAW60" s="10"/>
      <c r="AAX60" s="10"/>
      <c r="AAY60" s="10"/>
      <c r="AAZ60" s="10"/>
      <c r="ABA60" s="10"/>
      <c r="ABB60" s="10"/>
      <c r="ABC60" s="10"/>
      <c r="ABD60" s="10"/>
      <c r="ABE60" s="10"/>
      <c r="ABF60" s="10"/>
      <c r="ABG60" s="10"/>
      <c r="ABH60" s="10"/>
      <c r="ABI60" s="10"/>
      <c r="ABJ60" s="10"/>
      <c r="ABK60" s="10"/>
      <c r="ABL60" s="10"/>
      <c r="ABM60" s="10"/>
      <c r="ABN60" s="10"/>
      <c r="ABO60" s="10"/>
      <c r="ABP60" s="10"/>
      <c r="ABQ60" s="10"/>
      <c r="ABR60" s="10"/>
      <c r="ABS60" s="10"/>
      <c r="ABT60" s="10"/>
      <c r="ABU60" s="10"/>
      <c r="ABV60" s="10"/>
      <c r="ABW60" s="10"/>
      <c r="ABX60" s="10"/>
      <c r="ABY60" s="10"/>
      <c r="ABZ60" s="10"/>
      <c r="ACA60" s="10"/>
      <c r="ACB60" s="10"/>
      <c r="ACC60" s="10"/>
      <c r="ACD60" s="10"/>
      <c r="ACE60" s="10"/>
      <c r="ACF60" s="10"/>
      <c r="ACG60" s="10"/>
      <c r="ACH60" s="10"/>
      <c r="ACI60" s="10"/>
      <c r="ACJ60" s="10"/>
      <c r="ACK60" s="10"/>
      <c r="ACL60" s="10"/>
      <c r="ACM60" s="10"/>
      <c r="ACN60" s="10"/>
      <c r="ACO60" s="10"/>
      <c r="ACP60" s="10"/>
      <c r="ACQ60" s="10"/>
      <c r="ACR60" s="10"/>
      <c r="ACS60" s="10"/>
      <c r="ACT60" s="10"/>
      <c r="ACU60" s="10"/>
      <c r="ACV60" s="10"/>
      <c r="ACW60" s="10"/>
      <c r="ACX60" s="10"/>
      <c r="ACY60" s="10"/>
      <c r="ACZ60" s="10"/>
      <c r="ADA60" s="10"/>
      <c r="ADB60" s="10"/>
      <c r="ADC60" s="10"/>
      <c r="ADD60" s="10"/>
      <c r="ADE60" s="10"/>
      <c r="ADF60" s="10"/>
      <c r="ADG60" s="10"/>
      <c r="ADH60" s="10"/>
      <c r="ADI60" s="10"/>
      <c r="ADJ60" s="10"/>
      <c r="ADK60" s="10"/>
      <c r="ADL60" s="10"/>
      <c r="ADM60" s="10"/>
      <c r="ADN60" s="10"/>
      <c r="ADO60" s="10"/>
      <c r="ADP60" s="10"/>
      <c r="ADQ60" s="10"/>
      <c r="ADR60" s="10"/>
      <c r="ADS60" s="10"/>
      <c r="ADT60" s="10"/>
      <c r="ADU60" s="10"/>
      <c r="ADV60" s="10"/>
      <c r="ADW60" s="10"/>
      <c r="ADX60" s="10"/>
      <c r="ADY60" s="10"/>
      <c r="ADZ60" s="10"/>
      <c r="AEA60" s="10"/>
      <c r="AEB60" s="10"/>
      <c r="AEC60" s="10"/>
      <c r="AED60" s="10"/>
      <c r="AEE60" s="10"/>
      <c r="AEF60" s="10"/>
      <c r="AEG60" s="10"/>
      <c r="AEH60" s="10"/>
      <c r="AEI60" s="10"/>
      <c r="AEJ60" s="10"/>
      <c r="AEK60" s="10"/>
      <c r="AEL60" s="10"/>
      <c r="AEM60" s="10"/>
      <c r="AEN60" s="10"/>
      <c r="AEO60" s="10"/>
      <c r="AEP60" s="10"/>
      <c r="AEQ60" s="10"/>
      <c r="AER60" s="10"/>
      <c r="AES60" s="10"/>
      <c r="AET60" s="10"/>
      <c r="AEU60" s="10"/>
      <c r="AEV60" s="10"/>
      <c r="AEW60" s="10"/>
      <c r="AEX60" s="10"/>
      <c r="AEY60" s="10"/>
      <c r="AEZ60" s="10"/>
      <c r="AFA60" s="10"/>
      <c r="AFB60" s="10"/>
      <c r="AFC60" s="10"/>
      <c r="AFD60" s="10"/>
      <c r="AFE60" s="10"/>
      <c r="AFF60" s="10"/>
      <c r="AFG60" s="10"/>
      <c r="AFH60" s="10"/>
      <c r="AFI60" s="10"/>
      <c r="AFJ60" s="10"/>
      <c r="AFK60" s="10"/>
      <c r="AFL60" s="10"/>
      <c r="AFM60" s="10"/>
      <c r="AFN60" s="10"/>
      <c r="AFO60" s="10"/>
      <c r="AFP60" s="10"/>
      <c r="AFQ60" s="10"/>
      <c r="AFR60" s="10"/>
      <c r="AFS60" s="10"/>
      <c r="AFT60" s="10"/>
      <c r="AFU60" s="10"/>
      <c r="AFV60" s="10"/>
      <c r="AFW60" s="10"/>
      <c r="AFX60" s="10"/>
      <c r="AFY60" s="10"/>
      <c r="AFZ60" s="10"/>
      <c r="AGA60" s="10"/>
      <c r="AGB60" s="10"/>
      <c r="AGC60" s="10"/>
      <c r="AGD60" s="10"/>
      <c r="AGE60" s="10"/>
      <c r="AGF60" s="10"/>
      <c r="AGG60" s="10"/>
      <c r="AGH60" s="10"/>
      <c r="AGI60" s="10"/>
      <c r="AGJ60" s="10"/>
      <c r="AGK60" s="10"/>
      <c r="AGL60" s="10"/>
      <c r="AGM60" s="10"/>
      <c r="AGN60" s="10"/>
      <c r="AGO60" s="10"/>
      <c r="AGP60" s="10"/>
      <c r="AGQ60" s="10"/>
      <c r="AGR60" s="10"/>
      <c r="AGS60" s="10"/>
      <c r="AGT60" s="10"/>
      <c r="AGU60" s="10"/>
      <c r="AGV60" s="10"/>
      <c r="AGW60" s="10"/>
      <c r="AGX60" s="10"/>
      <c r="AGY60" s="10"/>
      <c r="AGZ60" s="10"/>
      <c r="AHA60" s="10"/>
      <c r="AHB60" s="10"/>
      <c r="AHC60" s="10"/>
      <c r="AHD60" s="10"/>
      <c r="AHE60" s="10"/>
      <c r="AHF60" s="10"/>
      <c r="AHG60" s="10"/>
      <c r="AHH60" s="10"/>
      <c r="AHI60" s="10"/>
      <c r="AHJ60" s="10"/>
      <c r="AHK60" s="10"/>
      <c r="AHL60" s="10"/>
      <c r="AHM60" s="10"/>
      <c r="AHN60" s="10"/>
      <c r="AHO60" s="10"/>
      <c r="AHP60" s="10"/>
      <c r="AHQ60" s="10"/>
      <c r="AHR60" s="10"/>
      <c r="AHS60" s="10"/>
      <c r="AHT60" s="10"/>
      <c r="AHU60" s="10"/>
      <c r="AHV60" s="10"/>
      <c r="AHW60" s="10"/>
      <c r="AHX60" s="10"/>
      <c r="AHY60" s="10"/>
      <c r="AHZ60" s="10"/>
      <c r="AIA60" s="10"/>
      <c r="AIB60" s="10"/>
      <c r="AIC60" s="10"/>
      <c r="AID60" s="10"/>
      <c r="AIE60" s="10"/>
      <c r="AIF60" s="10"/>
      <c r="AIG60" s="10"/>
      <c r="AIH60" s="10"/>
      <c r="AII60" s="10"/>
      <c r="AIJ60" s="10"/>
      <c r="AIK60" s="10"/>
      <c r="AIL60" s="10"/>
      <c r="AIM60" s="10"/>
      <c r="AIN60" s="10"/>
      <c r="AIO60" s="10"/>
      <c r="AIP60" s="10"/>
      <c r="AIQ60" s="10"/>
      <c r="AIR60" s="10"/>
      <c r="AIS60" s="10"/>
      <c r="AIT60" s="10"/>
      <c r="AIU60" s="10"/>
      <c r="AIV60" s="10"/>
      <c r="AIW60" s="10"/>
      <c r="AIX60" s="10"/>
      <c r="AIY60" s="10"/>
      <c r="AIZ60" s="10"/>
      <c r="AJA60" s="10"/>
      <c r="AJB60" s="10"/>
      <c r="AJC60" s="10"/>
      <c r="AJD60" s="10"/>
      <c r="AJE60" s="10"/>
      <c r="AJF60" s="10"/>
      <c r="AJG60" s="10"/>
      <c r="AJH60" s="10"/>
      <c r="AJI60" s="10"/>
      <c r="AJJ60" s="10"/>
      <c r="AJK60" s="10"/>
      <c r="AJL60" s="10"/>
      <c r="AJM60" s="10"/>
      <c r="AJN60" s="10"/>
      <c r="AJO60" s="10"/>
      <c r="AJP60" s="10"/>
      <c r="AJQ60" s="10"/>
      <c r="AJR60" s="10"/>
      <c r="AJS60" s="10"/>
      <c r="AJT60" s="10"/>
      <c r="AJU60" s="10"/>
      <c r="AJV60" s="10"/>
      <c r="AJW60" s="10"/>
      <c r="AJX60" s="10"/>
      <c r="AJY60" s="10"/>
      <c r="AJZ60" s="57"/>
      <c r="AKA60" s="41"/>
      <c r="AKB60" s="10"/>
      <c r="AKC60" s="10"/>
      <c r="AKD60" s="41"/>
      <c r="AKE60" s="10"/>
      <c r="AKF60" s="10"/>
      <c r="AKG60" s="41"/>
      <c r="AKH60" s="10"/>
      <c r="AKI60" s="10"/>
      <c r="AKJ60" s="41"/>
      <c r="AKK60" s="10"/>
      <c r="AKL60" s="10"/>
      <c r="AKM60" s="41"/>
      <c r="AKN60" s="10"/>
      <c r="AKO60" s="10"/>
      <c r="AKP60" s="41"/>
      <c r="AKQ60" s="10"/>
      <c r="AKR60" s="10"/>
      <c r="AKS60" s="41"/>
      <c r="AKT60" s="10"/>
      <c r="AKU60" s="10"/>
      <c r="AKV60" s="10"/>
      <c r="AKW60" s="10"/>
      <c r="AKX60" s="10"/>
      <c r="AKY60" s="10"/>
      <c r="AKZ60" s="10"/>
      <c r="ALA60" s="10"/>
      <c r="ALB60" s="10"/>
      <c r="ALC60" s="10"/>
      <c r="ALD60" s="10"/>
    </row>
    <row r="61" spans="1:1013" x14ac:dyDescent="0.35">
      <c r="C61" s="10"/>
      <c r="D61" s="10"/>
      <c r="E61" s="10"/>
      <c r="F61" s="12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57"/>
      <c r="AKA61" s="41"/>
      <c r="AKB61" s="10"/>
      <c r="AKC61" s="10"/>
      <c r="AKD61" s="41"/>
      <c r="AKE61" s="10"/>
      <c r="AKF61" s="10"/>
      <c r="AKG61" s="41"/>
      <c r="AKH61" s="10"/>
      <c r="AKI61" s="10"/>
      <c r="AKJ61" s="41"/>
      <c r="AKK61" s="10"/>
      <c r="AKL61" s="10"/>
      <c r="AKM61" s="41"/>
      <c r="AKN61" s="10"/>
      <c r="AKO61" s="10"/>
      <c r="AKP61" s="41"/>
      <c r="AKQ61" s="10"/>
      <c r="AKR61" s="10"/>
      <c r="AKS61" s="41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</row>
    <row r="62" spans="1:1013" x14ac:dyDescent="0.35">
      <c r="A62" s="2" t="s">
        <v>73</v>
      </c>
      <c r="C62" s="10"/>
      <c r="D62" s="10"/>
      <c r="E62" s="10"/>
      <c r="F62" s="12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  <c r="RN62" s="10"/>
      <c r="RO62" s="10"/>
      <c r="RP62" s="10"/>
      <c r="RQ62" s="10"/>
      <c r="RR62" s="10"/>
      <c r="RS62" s="10"/>
      <c r="RT62" s="10"/>
      <c r="RU62" s="10"/>
      <c r="RV62" s="10"/>
      <c r="RW62" s="10"/>
      <c r="RX62" s="10"/>
      <c r="RY62" s="10"/>
      <c r="RZ62" s="10"/>
      <c r="SA62" s="10"/>
      <c r="SB62" s="10"/>
      <c r="SC62" s="10"/>
      <c r="SD62" s="10"/>
      <c r="SE62" s="10"/>
      <c r="SF62" s="10"/>
      <c r="SG62" s="10"/>
      <c r="SH62" s="10"/>
      <c r="SI62" s="10"/>
      <c r="SJ62" s="10"/>
      <c r="SK62" s="10"/>
      <c r="SL62" s="10"/>
      <c r="SM62" s="10"/>
      <c r="SN62" s="10"/>
      <c r="SO62" s="10"/>
      <c r="SP62" s="10"/>
      <c r="SQ62" s="10"/>
      <c r="SR62" s="10"/>
      <c r="SS62" s="10"/>
      <c r="ST62" s="10"/>
      <c r="SU62" s="10"/>
      <c r="SV62" s="10"/>
      <c r="SW62" s="10"/>
      <c r="SX62" s="10"/>
      <c r="SY62" s="10"/>
      <c r="SZ62" s="10"/>
      <c r="TA62" s="10"/>
      <c r="TB62" s="10"/>
      <c r="TC62" s="10"/>
      <c r="TD62" s="10"/>
      <c r="TE62" s="10"/>
      <c r="TF62" s="10"/>
      <c r="TG62" s="10"/>
      <c r="TH62" s="10"/>
      <c r="TI62" s="10"/>
      <c r="TJ62" s="10"/>
      <c r="TK62" s="10"/>
      <c r="TL62" s="10"/>
      <c r="TM62" s="10"/>
      <c r="TN62" s="10"/>
      <c r="TO62" s="10"/>
      <c r="TP62" s="10"/>
      <c r="TQ62" s="10"/>
      <c r="TR62" s="10"/>
      <c r="TS62" s="10"/>
      <c r="TT62" s="10"/>
      <c r="TU62" s="10"/>
      <c r="TV62" s="10"/>
      <c r="TW62" s="10"/>
      <c r="TX62" s="10"/>
      <c r="TY62" s="10"/>
      <c r="TZ62" s="10"/>
      <c r="UA62" s="10"/>
      <c r="UB62" s="10"/>
      <c r="UC62" s="10"/>
      <c r="UD62" s="10"/>
      <c r="UE62" s="10"/>
      <c r="UF62" s="10"/>
      <c r="UG62" s="10"/>
      <c r="UH62" s="10"/>
      <c r="UI62" s="10"/>
      <c r="UJ62" s="10"/>
      <c r="UK62" s="10"/>
      <c r="UL62" s="10"/>
      <c r="UM62" s="10"/>
      <c r="UN62" s="10"/>
      <c r="UO62" s="10"/>
      <c r="UP62" s="10"/>
      <c r="UQ62" s="10"/>
      <c r="UR62" s="10"/>
      <c r="US62" s="10"/>
      <c r="UT62" s="10"/>
      <c r="UU62" s="10"/>
      <c r="UV62" s="10"/>
      <c r="UW62" s="10"/>
      <c r="UX62" s="10"/>
      <c r="UY62" s="10"/>
      <c r="UZ62" s="10"/>
      <c r="VA62" s="10"/>
      <c r="VB62" s="10"/>
      <c r="VC62" s="10"/>
      <c r="VD62" s="10"/>
      <c r="VE62" s="10"/>
      <c r="VF62" s="10"/>
      <c r="VG62" s="10"/>
      <c r="VH62" s="10"/>
      <c r="VI62" s="10"/>
      <c r="VJ62" s="10"/>
      <c r="VK62" s="10"/>
      <c r="VL62" s="10"/>
      <c r="VM62" s="10"/>
      <c r="VN62" s="10"/>
      <c r="VO62" s="10"/>
      <c r="VP62" s="10"/>
      <c r="VQ62" s="10"/>
      <c r="VR62" s="10"/>
      <c r="VS62" s="10"/>
      <c r="VT62" s="10"/>
      <c r="VU62" s="10"/>
      <c r="VV62" s="10"/>
      <c r="VW62" s="10"/>
      <c r="VX62" s="10"/>
      <c r="VY62" s="10"/>
      <c r="VZ62" s="10"/>
      <c r="WA62" s="10"/>
      <c r="WB62" s="10"/>
      <c r="WC62" s="10"/>
      <c r="WD62" s="10"/>
      <c r="WE62" s="10"/>
      <c r="WF62" s="10"/>
      <c r="WG62" s="10"/>
      <c r="WH62" s="10"/>
      <c r="WI62" s="10"/>
      <c r="WJ62" s="10"/>
      <c r="WK62" s="10"/>
      <c r="WL62" s="10"/>
      <c r="WM62" s="10"/>
      <c r="WN62" s="10"/>
      <c r="WO62" s="10"/>
      <c r="WP62" s="10"/>
      <c r="WQ62" s="10"/>
      <c r="WR62" s="10"/>
      <c r="WS62" s="10"/>
      <c r="WT62" s="10"/>
      <c r="WU62" s="10"/>
      <c r="WV62" s="10"/>
      <c r="WW62" s="10"/>
      <c r="WX62" s="10"/>
      <c r="WY62" s="10"/>
      <c r="WZ62" s="10"/>
      <c r="XA62" s="10"/>
      <c r="XB62" s="10"/>
      <c r="XC62" s="10"/>
      <c r="XD62" s="10"/>
      <c r="XE62" s="10"/>
      <c r="XF62" s="10"/>
      <c r="XG62" s="10"/>
      <c r="XH62" s="10"/>
      <c r="XI62" s="10"/>
      <c r="XJ62" s="10"/>
      <c r="XK62" s="10"/>
      <c r="XL62" s="10"/>
      <c r="XM62" s="10"/>
      <c r="XN62" s="10"/>
      <c r="XO62" s="10"/>
      <c r="XP62" s="10"/>
      <c r="XQ62" s="10"/>
      <c r="XR62" s="10"/>
      <c r="XS62" s="10"/>
      <c r="XT62" s="10"/>
      <c r="XU62" s="10"/>
      <c r="XV62" s="10"/>
      <c r="XW62" s="10"/>
      <c r="XX62" s="10"/>
      <c r="XY62" s="10"/>
      <c r="XZ62" s="10"/>
      <c r="YA62" s="10"/>
      <c r="YB62" s="10"/>
      <c r="YC62" s="10"/>
      <c r="YD62" s="10"/>
      <c r="YE62" s="10"/>
      <c r="YF62" s="10"/>
      <c r="YG62" s="10"/>
      <c r="YH62" s="10"/>
      <c r="YI62" s="10"/>
      <c r="YJ62" s="10"/>
      <c r="YK62" s="10"/>
      <c r="YL62" s="10"/>
      <c r="YM62" s="10"/>
      <c r="YN62" s="10"/>
      <c r="YO62" s="10"/>
      <c r="YP62" s="10"/>
      <c r="YQ62" s="10"/>
      <c r="YR62" s="10"/>
      <c r="YS62" s="10"/>
      <c r="YT62" s="10"/>
      <c r="YU62" s="10"/>
      <c r="YV62" s="10"/>
      <c r="YW62" s="10"/>
      <c r="YX62" s="10"/>
      <c r="YY62" s="10"/>
      <c r="YZ62" s="10"/>
      <c r="ZA62" s="10"/>
      <c r="ZB62" s="10"/>
      <c r="ZC62" s="10"/>
      <c r="ZD62" s="10"/>
      <c r="ZE62" s="10"/>
      <c r="ZF62" s="10"/>
      <c r="ZG62" s="10"/>
      <c r="ZH62" s="10"/>
      <c r="ZI62" s="10"/>
      <c r="ZJ62" s="10"/>
      <c r="ZK62" s="10"/>
      <c r="ZL62" s="10"/>
      <c r="ZM62" s="10"/>
      <c r="ZN62" s="10"/>
      <c r="ZO62" s="10"/>
      <c r="ZP62" s="10"/>
      <c r="ZQ62" s="10"/>
      <c r="ZR62" s="10"/>
      <c r="ZS62" s="10"/>
      <c r="ZT62" s="10"/>
      <c r="ZU62" s="10"/>
      <c r="ZV62" s="10"/>
      <c r="ZW62" s="10"/>
      <c r="ZX62" s="10"/>
      <c r="ZY62" s="10"/>
      <c r="ZZ62" s="10"/>
      <c r="AAA62" s="10"/>
      <c r="AAB62" s="10"/>
      <c r="AAC62" s="10"/>
      <c r="AAD62" s="10"/>
      <c r="AAE62" s="10"/>
      <c r="AAF62" s="10"/>
      <c r="AAG62" s="10"/>
      <c r="AAH62" s="10"/>
      <c r="AAI62" s="10"/>
      <c r="AAJ62" s="10"/>
      <c r="AAK62" s="10"/>
      <c r="AAL62" s="10"/>
      <c r="AAM62" s="10"/>
      <c r="AAN62" s="10"/>
      <c r="AAO62" s="10"/>
      <c r="AAP62" s="10"/>
      <c r="AAQ62" s="10"/>
      <c r="AAR62" s="10"/>
      <c r="AAS62" s="10"/>
      <c r="AAT62" s="10"/>
      <c r="AAU62" s="10"/>
      <c r="AAV62" s="10"/>
      <c r="AAW62" s="10"/>
      <c r="AAX62" s="10"/>
      <c r="AAY62" s="10"/>
      <c r="AAZ62" s="10"/>
      <c r="ABA62" s="10"/>
      <c r="ABB62" s="10"/>
      <c r="ABC62" s="10"/>
      <c r="ABD62" s="10"/>
      <c r="ABE62" s="10"/>
      <c r="ABF62" s="10"/>
      <c r="ABG62" s="10"/>
      <c r="ABH62" s="10"/>
      <c r="ABI62" s="10"/>
      <c r="ABJ62" s="10"/>
      <c r="ABK62" s="10"/>
      <c r="ABL62" s="10"/>
      <c r="ABM62" s="10"/>
      <c r="ABN62" s="10"/>
      <c r="ABO62" s="10"/>
      <c r="ABP62" s="10"/>
      <c r="ABQ62" s="10"/>
      <c r="ABR62" s="10"/>
      <c r="ABS62" s="10"/>
      <c r="ABT62" s="10"/>
      <c r="ABU62" s="10"/>
      <c r="ABV62" s="10"/>
      <c r="ABW62" s="10"/>
      <c r="ABX62" s="10"/>
      <c r="ABY62" s="10"/>
      <c r="ABZ62" s="10"/>
      <c r="ACA62" s="10"/>
      <c r="ACB62" s="10"/>
      <c r="ACC62" s="10"/>
      <c r="ACD62" s="10"/>
      <c r="ACE62" s="10"/>
      <c r="ACF62" s="10"/>
      <c r="ACG62" s="10"/>
      <c r="ACH62" s="10"/>
      <c r="ACI62" s="10"/>
      <c r="ACJ62" s="10"/>
      <c r="ACK62" s="10"/>
      <c r="ACL62" s="10"/>
      <c r="ACM62" s="10"/>
      <c r="ACN62" s="10"/>
      <c r="ACO62" s="10"/>
      <c r="ACP62" s="10"/>
      <c r="ACQ62" s="10"/>
      <c r="ACR62" s="10"/>
      <c r="ACS62" s="10"/>
      <c r="ACT62" s="10"/>
      <c r="ACU62" s="10"/>
      <c r="ACV62" s="10"/>
      <c r="ACW62" s="10"/>
      <c r="ACX62" s="10"/>
      <c r="ACY62" s="10"/>
      <c r="ACZ62" s="10"/>
      <c r="ADA62" s="10"/>
      <c r="ADB62" s="10"/>
      <c r="ADC62" s="10"/>
      <c r="ADD62" s="10"/>
      <c r="ADE62" s="10"/>
      <c r="ADF62" s="10"/>
      <c r="ADG62" s="10"/>
      <c r="ADH62" s="10"/>
      <c r="ADI62" s="10"/>
      <c r="ADJ62" s="10"/>
      <c r="ADK62" s="10"/>
      <c r="ADL62" s="10"/>
      <c r="ADM62" s="10"/>
      <c r="ADN62" s="10"/>
      <c r="ADO62" s="10"/>
      <c r="ADP62" s="10"/>
      <c r="ADQ62" s="10"/>
      <c r="ADR62" s="10"/>
      <c r="ADS62" s="10"/>
      <c r="ADT62" s="10"/>
      <c r="ADU62" s="10"/>
      <c r="ADV62" s="10"/>
      <c r="ADW62" s="10"/>
      <c r="ADX62" s="10"/>
      <c r="ADY62" s="10"/>
      <c r="ADZ62" s="10"/>
      <c r="AEA62" s="10"/>
      <c r="AEB62" s="10"/>
      <c r="AEC62" s="10"/>
      <c r="AED62" s="10"/>
      <c r="AEE62" s="10"/>
      <c r="AEF62" s="10"/>
      <c r="AEG62" s="10"/>
      <c r="AEH62" s="10"/>
      <c r="AEI62" s="10"/>
      <c r="AEJ62" s="10"/>
      <c r="AEK62" s="10"/>
      <c r="AEL62" s="10"/>
      <c r="AEM62" s="10"/>
      <c r="AEN62" s="10"/>
      <c r="AEO62" s="10"/>
      <c r="AEP62" s="10"/>
      <c r="AEQ62" s="10"/>
      <c r="AER62" s="10"/>
      <c r="AES62" s="10"/>
      <c r="AET62" s="10"/>
      <c r="AEU62" s="10"/>
      <c r="AEV62" s="10"/>
      <c r="AEW62" s="10"/>
      <c r="AEX62" s="10"/>
      <c r="AEY62" s="10"/>
      <c r="AEZ62" s="10"/>
      <c r="AFA62" s="10"/>
      <c r="AFB62" s="10"/>
      <c r="AFC62" s="10"/>
      <c r="AFD62" s="10"/>
      <c r="AFE62" s="10"/>
      <c r="AFF62" s="10"/>
      <c r="AFG62" s="10"/>
      <c r="AFH62" s="10"/>
      <c r="AFI62" s="10"/>
      <c r="AFJ62" s="10"/>
      <c r="AFK62" s="10"/>
      <c r="AFL62" s="10"/>
      <c r="AFM62" s="10"/>
      <c r="AFN62" s="10"/>
      <c r="AFO62" s="10"/>
      <c r="AFP62" s="10"/>
      <c r="AFQ62" s="10"/>
      <c r="AFR62" s="10"/>
      <c r="AFS62" s="10"/>
      <c r="AFT62" s="10"/>
      <c r="AFU62" s="10"/>
      <c r="AFV62" s="10"/>
      <c r="AFW62" s="10"/>
      <c r="AFX62" s="10"/>
      <c r="AFY62" s="10"/>
      <c r="AFZ62" s="10"/>
      <c r="AGA62" s="10"/>
      <c r="AGB62" s="10"/>
      <c r="AGC62" s="10"/>
      <c r="AGD62" s="10"/>
      <c r="AGE62" s="10"/>
      <c r="AGF62" s="10"/>
      <c r="AGG62" s="10"/>
      <c r="AGH62" s="10"/>
      <c r="AGI62" s="10"/>
      <c r="AGJ62" s="10"/>
      <c r="AGK62" s="10"/>
      <c r="AGL62" s="10"/>
      <c r="AGM62" s="10"/>
      <c r="AGN62" s="10"/>
      <c r="AGO62" s="10"/>
      <c r="AGP62" s="10"/>
      <c r="AGQ62" s="10"/>
      <c r="AGR62" s="10"/>
      <c r="AGS62" s="10"/>
      <c r="AGT62" s="10"/>
      <c r="AGU62" s="10"/>
      <c r="AGV62" s="10"/>
      <c r="AGW62" s="10"/>
      <c r="AGX62" s="10"/>
      <c r="AGY62" s="10"/>
      <c r="AGZ62" s="10"/>
      <c r="AHA62" s="10"/>
      <c r="AHB62" s="10"/>
      <c r="AHC62" s="10"/>
      <c r="AHD62" s="10"/>
      <c r="AHE62" s="10"/>
      <c r="AHF62" s="10"/>
      <c r="AHG62" s="10"/>
      <c r="AHH62" s="10"/>
      <c r="AHI62" s="10"/>
      <c r="AHJ62" s="10"/>
      <c r="AHK62" s="10"/>
      <c r="AHL62" s="10"/>
      <c r="AHM62" s="10"/>
      <c r="AHN62" s="10"/>
      <c r="AHO62" s="10"/>
      <c r="AHP62" s="10"/>
      <c r="AHQ62" s="10"/>
      <c r="AHR62" s="10"/>
      <c r="AHS62" s="10"/>
      <c r="AHT62" s="10"/>
      <c r="AHU62" s="10"/>
      <c r="AHV62" s="10"/>
      <c r="AHW62" s="10"/>
      <c r="AHX62" s="10"/>
      <c r="AHY62" s="10"/>
      <c r="AHZ62" s="10"/>
      <c r="AIA62" s="10"/>
      <c r="AIB62" s="10"/>
      <c r="AIC62" s="10"/>
      <c r="AID62" s="10"/>
      <c r="AIE62" s="10"/>
      <c r="AIF62" s="10"/>
      <c r="AIG62" s="10"/>
      <c r="AIH62" s="10"/>
      <c r="AII62" s="10"/>
      <c r="AIJ62" s="10"/>
      <c r="AIK62" s="10"/>
      <c r="AIL62" s="10"/>
      <c r="AIM62" s="10"/>
      <c r="AIN62" s="10"/>
      <c r="AIO62" s="10"/>
      <c r="AIP62" s="10"/>
      <c r="AIQ62" s="10"/>
      <c r="AIR62" s="10"/>
      <c r="AIS62" s="10"/>
      <c r="AIT62" s="10"/>
      <c r="AIU62" s="10"/>
      <c r="AIV62" s="10"/>
      <c r="AIW62" s="10"/>
      <c r="AIX62" s="10"/>
      <c r="AIY62" s="10"/>
      <c r="AIZ62" s="10"/>
      <c r="AJA62" s="10"/>
      <c r="AJB62" s="10"/>
      <c r="AJC62" s="10"/>
      <c r="AJD62" s="10"/>
      <c r="AJE62" s="10"/>
      <c r="AJF62" s="10"/>
      <c r="AJG62" s="10"/>
      <c r="AJH62" s="10"/>
      <c r="AJI62" s="10"/>
      <c r="AJJ62" s="10"/>
      <c r="AJK62" s="10"/>
      <c r="AJL62" s="10"/>
      <c r="AJM62" s="10"/>
      <c r="AJN62" s="10"/>
      <c r="AJO62" s="10"/>
      <c r="AJP62" s="10"/>
      <c r="AJQ62" s="10"/>
      <c r="AJR62" s="10"/>
      <c r="AJS62" s="10"/>
      <c r="AJT62" s="10"/>
      <c r="AJU62" s="10"/>
      <c r="AJV62" s="10"/>
      <c r="AJW62" s="10"/>
      <c r="AJX62" s="10"/>
      <c r="AJY62" s="10"/>
      <c r="AJZ62" s="57"/>
      <c r="AKA62" s="41"/>
      <c r="AKB62" s="10"/>
      <c r="AKC62" s="10"/>
      <c r="AKD62" s="41"/>
      <c r="AKE62" s="10"/>
      <c r="AKF62" s="10"/>
      <c r="AKG62" s="41"/>
      <c r="AKH62" s="10"/>
      <c r="AKI62" s="10"/>
      <c r="AKJ62" s="41"/>
      <c r="AKK62" s="10"/>
      <c r="AKL62" s="10"/>
      <c r="AKM62" s="41"/>
      <c r="AKN62" s="10"/>
      <c r="AKO62" s="10"/>
      <c r="AKP62" s="41"/>
      <c r="AKQ62" s="10"/>
      <c r="AKR62" s="10"/>
      <c r="AKS62" s="41"/>
      <c r="AKT62" s="10"/>
      <c r="AKU62" s="10"/>
      <c r="AKV62" s="10"/>
      <c r="AKW62" s="10"/>
      <c r="AKX62" s="10"/>
      <c r="AKY62" s="10"/>
      <c r="AKZ62" s="10"/>
      <c r="ALA62" s="10"/>
      <c r="ALB62" s="10"/>
      <c r="ALC62" s="10"/>
      <c r="ALD62" s="10"/>
    </row>
    <row r="63" spans="1:1013" x14ac:dyDescent="0.35">
      <c r="C63" s="10"/>
      <c r="D63" s="24" t="s">
        <v>7</v>
      </c>
      <c r="E63" s="24"/>
      <c r="F63" s="12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59"/>
      <c r="AKA63" s="49"/>
      <c r="AKB63" s="24"/>
      <c r="AKC63" s="24"/>
      <c r="AKD63" s="49"/>
      <c r="AKE63" s="24"/>
      <c r="AKF63" s="24"/>
      <c r="AKG63" s="49"/>
      <c r="AKH63" s="24"/>
      <c r="AKI63" s="24"/>
      <c r="AKJ63" s="49"/>
      <c r="AKK63" s="24"/>
      <c r="AKL63" s="24"/>
      <c r="AKM63" s="49"/>
      <c r="AKN63" s="24"/>
      <c r="AKO63" s="24"/>
      <c r="AKP63" s="49"/>
      <c r="AKQ63" s="24"/>
      <c r="AKR63" s="24"/>
      <c r="AKS63" s="49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</row>
    <row r="64" spans="1:1013" x14ac:dyDescent="0.35">
      <c r="B64" s="2" t="s">
        <v>74</v>
      </c>
      <c r="D64" s="10">
        <v>5000</v>
      </c>
      <c r="E64" s="10"/>
      <c r="F64" s="12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57"/>
      <c r="AKA64" s="41"/>
      <c r="AKB64" s="10"/>
      <c r="AKC64" s="10"/>
      <c r="AKD64" s="41"/>
      <c r="AKE64" s="10"/>
      <c r="AKF64" s="10"/>
      <c r="AKG64" s="41"/>
      <c r="AKH64" s="10"/>
      <c r="AKI64" s="10"/>
      <c r="AKJ64" s="41"/>
      <c r="AKK64" s="10"/>
      <c r="AKL64" s="10"/>
      <c r="AKM64" s="41"/>
      <c r="AKN64" s="10"/>
      <c r="AKO64" s="10"/>
      <c r="AKP64" s="41"/>
      <c r="AKQ64" s="10"/>
      <c r="AKR64" s="10"/>
      <c r="AKS64" s="41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</row>
    <row r="65" spans="1:1003" x14ac:dyDescent="0.35">
      <c r="B65" s="2" t="s">
        <v>75</v>
      </c>
      <c r="D65" s="10">
        <v>14600</v>
      </c>
      <c r="E65" s="10"/>
      <c r="F65" s="12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57"/>
      <c r="AKA65" s="41"/>
      <c r="AKB65" s="10"/>
      <c r="AKC65" s="10"/>
      <c r="AKD65" s="41"/>
      <c r="AKE65" s="10"/>
      <c r="AKF65" s="10"/>
      <c r="AKG65" s="41"/>
      <c r="AKH65" s="10"/>
      <c r="AKI65" s="10"/>
      <c r="AKJ65" s="41"/>
      <c r="AKK65" s="10"/>
      <c r="AKL65" s="10"/>
      <c r="AKM65" s="41"/>
      <c r="AKN65" s="10"/>
      <c r="AKO65" s="10"/>
      <c r="AKP65" s="41"/>
      <c r="AKQ65" s="10"/>
      <c r="AKR65" s="10"/>
      <c r="AKS65" s="41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</row>
    <row r="66" spans="1:1003" x14ac:dyDescent="0.35">
      <c r="B66" s="2" t="s">
        <v>76</v>
      </c>
      <c r="D66" s="10">
        <v>10000</v>
      </c>
      <c r="E66" s="10"/>
      <c r="F66" s="12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57"/>
      <c r="AKA66" s="41"/>
      <c r="AKB66" s="10"/>
      <c r="AKC66" s="10"/>
      <c r="AKD66" s="41"/>
      <c r="AKE66" s="10"/>
      <c r="AKF66" s="10"/>
      <c r="AKG66" s="41"/>
      <c r="AKH66" s="10"/>
      <c r="AKI66" s="10"/>
      <c r="AKJ66" s="41"/>
      <c r="AKK66" s="10"/>
      <c r="AKL66" s="10"/>
      <c r="AKM66" s="41"/>
      <c r="AKN66" s="10"/>
      <c r="AKO66" s="10"/>
      <c r="AKP66" s="41"/>
      <c r="AKQ66" s="10"/>
      <c r="AKR66" s="10"/>
      <c r="AKS66" s="41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</row>
    <row r="67" spans="1:1003" x14ac:dyDescent="0.35">
      <c r="F67" s="1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1003" x14ac:dyDescent="0.35">
      <c r="A68" s="2" t="s">
        <v>77</v>
      </c>
      <c r="F68" s="12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1003" x14ac:dyDescent="0.35">
      <c r="D69" s="24" t="s">
        <v>7</v>
      </c>
      <c r="E69" s="24"/>
      <c r="F69" s="12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59"/>
      <c r="AKA69" s="49"/>
      <c r="AKB69" s="24">
        <f>SUM(AKB8:AKB68)</f>
        <v>421340</v>
      </c>
      <c r="AKC69" s="24">
        <f>SUM(AKC8:AKC68)</f>
        <v>421340</v>
      </c>
      <c r="AKD69" s="49"/>
      <c r="AKE69" s="24">
        <f>SUM(AKE8:AKE68)</f>
        <v>1466300</v>
      </c>
      <c r="AKF69" s="24">
        <f>SUM(AKF8:AKF68)</f>
        <v>1466300</v>
      </c>
      <c r="AKG69" s="49"/>
      <c r="AKH69" s="24">
        <f>SUM(AKH8:AKH68)</f>
        <v>909950</v>
      </c>
      <c r="AKI69" s="24">
        <f>SUM(AKI8:AKI68)</f>
        <v>909950</v>
      </c>
      <c r="AKJ69" s="49"/>
      <c r="AKK69" s="24">
        <f>SUM(AKK8:AKK68)</f>
        <v>0</v>
      </c>
      <c r="AKL69" s="24">
        <f>SUM(AKL8:AKL68)</f>
        <v>0</v>
      </c>
      <c r="AKM69" s="49"/>
      <c r="AKN69" s="24">
        <f>SUM(AKN8:AKN68)</f>
        <v>0</v>
      </c>
      <c r="AKO69" s="24">
        <f>SUM(AKO8:AKO68)</f>
        <v>0</v>
      </c>
      <c r="AKP69" s="49"/>
      <c r="AKQ69" s="24">
        <f>SUM(AKQ8:AKQ68)</f>
        <v>0</v>
      </c>
      <c r="AKR69" s="24">
        <f>SUM(AKR8:AKR68)</f>
        <v>0</v>
      </c>
      <c r="AKS69" s="49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</row>
    <row r="70" spans="1:1003" x14ac:dyDescent="0.35">
      <c r="B70" s="2" t="s">
        <v>53</v>
      </c>
      <c r="D70" s="10">
        <v>650</v>
      </c>
      <c r="E70" s="10"/>
      <c r="F70" s="12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  <c r="VE70" s="10"/>
      <c r="VF70" s="10"/>
      <c r="VG70" s="10"/>
      <c r="VH70" s="10"/>
      <c r="VI70" s="10"/>
      <c r="VJ70" s="10"/>
      <c r="VK70" s="10"/>
      <c r="VL70" s="10"/>
      <c r="VM70" s="10"/>
      <c r="VN70" s="10"/>
      <c r="VO70" s="10"/>
      <c r="VP70" s="10"/>
      <c r="VQ70" s="10"/>
      <c r="VR70" s="10"/>
      <c r="VS70" s="10"/>
      <c r="VT70" s="10"/>
      <c r="VU70" s="10"/>
      <c r="VV70" s="10"/>
      <c r="VW70" s="10"/>
      <c r="VX70" s="10"/>
      <c r="VY70" s="10"/>
      <c r="VZ70" s="10"/>
      <c r="WA70" s="10"/>
      <c r="WB70" s="10"/>
      <c r="WC70" s="10"/>
      <c r="WD70" s="10"/>
      <c r="WE70" s="10"/>
      <c r="WF70" s="10"/>
      <c r="WG70" s="10"/>
      <c r="WH70" s="10"/>
      <c r="WI70" s="10"/>
      <c r="WJ70" s="10"/>
      <c r="WK70" s="10"/>
      <c r="WL70" s="10"/>
      <c r="WM70" s="10"/>
      <c r="WN70" s="10"/>
      <c r="WO70" s="10"/>
      <c r="WP70" s="10"/>
      <c r="WQ70" s="10"/>
      <c r="WR70" s="10"/>
      <c r="WS70" s="10"/>
      <c r="WT70" s="10"/>
      <c r="WU70" s="10"/>
      <c r="WV70" s="10"/>
      <c r="WW70" s="10"/>
      <c r="WX70" s="10"/>
      <c r="WY70" s="10"/>
      <c r="WZ70" s="10"/>
      <c r="XA70" s="10"/>
      <c r="XB70" s="10"/>
      <c r="XC70" s="10"/>
      <c r="XD70" s="10"/>
      <c r="XE70" s="10"/>
      <c r="XF70" s="10"/>
      <c r="XG70" s="10"/>
      <c r="XH70" s="10"/>
      <c r="XI70" s="10"/>
      <c r="XJ70" s="10"/>
      <c r="XK70" s="10"/>
      <c r="XL70" s="10"/>
      <c r="XM70" s="10"/>
      <c r="XN70" s="10"/>
      <c r="XO70" s="10"/>
      <c r="XP70" s="10"/>
      <c r="XQ70" s="10"/>
      <c r="XR70" s="10"/>
      <c r="XS70" s="10"/>
      <c r="XT70" s="10"/>
      <c r="XU70" s="10"/>
      <c r="XV70" s="10"/>
      <c r="XW70" s="10"/>
      <c r="XX70" s="10"/>
      <c r="XY70" s="10"/>
      <c r="XZ70" s="10"/>
      <c r="YA70" s="10"/>
      <c r="YB70" s="10"/>
      <c r="YC70" s="10"/>
      <c r="YD70" s="10"/>
      <c r="YE70" s="10"/>
      <c r="YF70" s="10"/>
      <c r="YG70" s="10"/>
      <c r="YH70" s="10"/>
      <c r="YI70" s="10"/>
      <c r="YJ70" s="10"/>
      <c r="YK70" s="10"/>
      <c r="YL70" s="10"/>
      <c r="YM70" s="10"/>
      <c r="YN70" s="10"/>
      <c r="YO70" s="10"/>
      <c r="YP70" s="10"/>
      <c r="YQ70" s="10"/>
      <c r="YR70" s="10"/>
      <c r="YS70" s="10"/>
      <c r="YT70" s="10"/>
      <c r="YU70" s="10"/>
      <c r="YV70" s="10"/>
      <c r="YW70" s="10"/>
      <c r="YX70" s="10"/>
      <c r="YY70" s="10"/>
      <c r="YZ70" s="10"/>
      <c r="ZA70" s="10"/>
      <c r="ZB70" s="10"/>
      <c r="ZC70" s="10"/>
      <c r="ZD70" s="10"/>
      <c r="ZE70" s="10"/>
      <c r="ZF70" s="10"/>
      <c r="ZG70" s="10"/>
      <c r="ZH70" s="10"/>
      <c r="ZI70" s="10"/>
      <c r="ZJ70" s="10"/>
      <c r="ZK70" s="10"/>
      <c r="ZL70" s="10"/>
      <c r="ZM70" s="10"/>
      <c r="ZN70" s="10"/>
      <c r="ZO70" s="10"/>
      <c r="ZP70" s="10"/>
      <c r="ZQ70" s="10"/>
      <c r="ZR70" s="10"/>
      <c r="ZS70" s="10"/>
      <c r="ZT70" s="10"/>
      <c r="ZU70" s="10"/>
      <c r="ZV70" s="10"/>
      <c r="ZW70" s="10"/>
      <c r="ZX70" s="10"/>
      <c r="ZY70" s="10"/>
      <c r="ZZ70" s="10"/>
      <c r="AAA70" s="10"/>
      <c r="AAB70" s="10"/>
      <c r="AAC70" s="10"/>
      <c r="AAD70" s="10"/>
      <c r="AAE70" s="10"/>
      <c r="AAF70" s="10"/>
      <c r="AAG70" s="10"/>
      <c r="AAH70" s="10"/>
      <c r="AAI70" s="10"/>
      <c r="AAJ70" s="10"/>
      <c r="AAK70" s="10"/>
      <c r="AAL70" s="10"/>
      <c r="AAM70" s="10"/>
      <c r="AAN70" s="10"/>
      <c r="AAO70" s="10"/>
      <c r="AAP70" s="10"/>
      <c r="AAQ70" s="10"/>
      <c r="AAR70" s="10"/>
      <c r="AAS70" s="10"/>
      <c r="AAT70" s="10"/>
      <c r="AAU70" s="10"/>
      <c r="AAV70" s="10"/>
      <c r="AAW70" s="10"/>
      <c r="AAX70" s="10"/>
      <c r="AAY70" s="10"/>
      <c r="AAZ70" s="10"/>
      <c r="ABA70" s="10"/>
      <c r="ABB70" s="10"/>
      <c r="ABC70" s="10"/>
      <c r="ABD70" s="10"/>
      <c r="ABE70" s="10"/>
      <c r="ABF70" s="10"/>
      <c r="ABG70" s="10"/>
      <c r="ABH70" s="10"/>
      <c r="ABI70" s="10"/>
      <c r="ABJ70" s="10"/>
      <c r="ABK70" s="10"/>
      <c r="ABL70" s="10"/>
      <c r="ABM70" s="10"/>
      <c r="ABN70" s="10"/>
      <c r="ABO70" s="10"/>
      <c r="ABP70" s="10"/>
      <c r="ABQ70" s="10"/>
      <c r="ABR70" s="10"/>
      <c r="ABS70" s="10"/>
      <c r="ABT70" s="10"/>
      <c r="ABU70" s="10"/>
      <c r="ABV70" s="10"/>
      <c r="ABW70" s="10"/>
      <c r="ABX70" s="10"/>
      <c r="ABY70" s="10"/>
      <c r="ABZ70" s="10"/>
      <c r="ACA70" s="10"/>
      <c r="ACB70" s="10"/>
      <c r="ACC70" s="10"/>
      <c r="ACD70" s="10"/>
      <c r="ACE70" s="10"/>
      <c r="ACF70" s="10"/>
      <c r="ACG70" s="10"/>
      <c r="ACH70" s="10"/>
      <c r="ACI70" s="10"/>
      <c r="ACJ70" s="10"/>
      <c r="ACK70" s="10"/>
      <c r="ACL70" s="10"/>
      <c r="ACM70" s="10"/>
      <c r="ACN70" s="10"/>
      <c r="ACO70" s="10"/>
      <c r="ACP70" s="10"/>
      <c r="ACQ70" s="10"/>
      <c r="ACR70" s="10"/>
      <c r="ACS70" s="10"/>
      <c r="ACT70" s="10"/>
      <c r="ACU70" s="10"/>
      <c r="ACV70" s="10"/>
      <c r="ACW70" s="10"/>
      <c r="ACX70" s="10"/>
      <c r="ACY70" s="10"/>
      <c r="ACZ70" s="10"/>
      <c r="ADA70" s="10"/>
      <c r="ADB70" s="10"/>
      <c r="ADC70" s="10"/>
      <c r="ADD70" s="10"/>
      <c r="ADE70" s="10"/>
      <c r="ADF70" s="10"/>
      <c r="ADG70" s="10"/>
      <c r="ADH70" s="10"/>
      <c r="ADI70" s="10"/>
      <c r="ADJ70" s="10"/>
      <c r="ADK70" s="10"/>
      <c r="ADL70" s="10"/>
      <c r="ADM70" s="10"/>
      <c r="ADN70" s="10"/>
      <c r="ADO70" s="10"/>
      <c r="ADP70" s="10"/>
      <c r="ADQ70" s="10"/>
      <c r="ADR70" s="10"/>
      <c r="ADS70" s="10"/>
      <c r="ADT70" s="10"/>
      <c r="ADU70" s="10"/>
      <c r="ADV70" s="10"/>
      <c r="ADW70" s="10"/>
      <c r="ADX70" s="10"/>
      <c r="ADY70" s="10"/>
      <c r="ADZ70" s="10"/>
      <c r="AEA70" s="10"/>
      <c r="AEB70" s="10"/>
      <c r="AEC70" s="10"/>
      <c r="AED70" s="10"/>
      <c r="AEE70" s="10"/>
      <c r="AEF70" s="10"/>
      <c r="AEG70" s="10"/>
      <c r="AEH70" s="10"/>
      <c r="AEI70" s="10"/>
      <c r="AEJ70" s="10"/>
      <c r="AEK70" s="10"/>
      <c r="AEL70" s="10"/>
      <c r="AEM70" s="10"/>
      <c r="AEN70" s="10"/>
      <c r="AEO70" s="10"/>
      <c r="AEP70" s="10"/>
      <c r="AEQ70" s="10"/>
      <c r="AER70" s="10"/>
      <c r="AES70" s="10"/>
      <c r="AET70" s="10"/>
      <c r="AEU70" s="10"/>
      <c r="AEV70" s="10"/>
      <c r="AEW70" s="10"/>
      <c r="AEX70" s="10"/>
      <c r="AEY70" s="10"/>
      <c r="AEZ70" s="10"/>
      <c r="AFA70" s="10"/>
      <c r="AFB70" s="10"/>
      <c r="AFC70" s="10"/>
      <c r="AFD70" s="10"/>
      <c r="AFE70" s="10"/>
      <c r="AFF70" s="10"/>
      <c r="AFG70" s="10"/>
      <c r="AFH70" s="10"/>
      <c r="AFI70" s="10"/>
      <c r="AFJ70" s="10"/>
      <c r="AFK70" s="10"/>
      <c r="AFL70" s="10"/>
      <c r="AFM70" s="10"/>
      <c r="AFN70" s="10"/>
      <c r="AFO70" s="10"/>
      <c r="AFP70" s="10"/>
      <c r="AFQ70" s="10"/>
      <c r="AFR70" s="10"/>
      <c r="AFS70" s="10"/>
      <c r="AFT70" s="10"/>
      <c r="AFU70" s="10"/>
      <c r="AFV70" s="10"/>
      <c r="AFW70" s="10"/>
      <c r="AFX70" s="10"/>
      <c r="AFY70" s="10"/>
      <c r="AFZ70" s="10"/>
      <c r="AGA70" s="10"/>
      <c r="AGB70" s="10"/>
      <c r="AGC70" s="10"/>
      <c r="AGD70" s="10"/>
      <c r="AGE70" s="10"/>
      <c r="AGF70" s="10"/>
      <c r="AGG70" s="10"/>
      <c r="AGH70" s="10"/>
      <c r="AGI70" s="10"/>
      <c r="AGJ70" s="10"/>
      <c r="AGK70" s="10"/>
      <c r="AGL70" s="10"/>
      <c r="AGM70" s="10"/>
      <c r="AGN70" s="10"/>
      <c r="AGO70" s="10"/>
      <c r="AGP70" s="10"/>
      <c r="AGQ70" s="10"/>
      <c r="AGR70" s="10"/>
      <c r="AGS70" s="10"/>
      <c r="AGT70" s="10"/>
      <c r="AGU70" s="10"/>
      <c r="AGV70" s="10"/>
      <c r="AGW70" s="10"/>
      <c r="AGX70" s="10"/>
      <c r="AGY70" s="10"/>
      <c r="AGZ70" s="10"/>
      <c r="AHA70" s="10"/>
      <c r="AHB70" s="10"/>
      <c r="AHC70" s="10"/>
      <c r="AHD70" s="10"/>
      <c r="AHE70" s="10"/>
      <c r="AHF70" s="10"/>
      <c r="AHG70" s="10"/>
      <c r="AHH70" s="10"/>
      <c r="AHI70" s="10"/>
      <c r="AHJ70" s="10"/>
      <c r="AHK70" s="10"/>
      <c r="AHL70" s="10"/>
      <c r="AHM70" s="10"/>
      <c r="AHN70" s="10"/>
      <c r="AHO70" s="10"/>
      <c r="AHP70" s="10"/>
      <c r="AHQ70" s="10"/>
      <c r="AHR70" s="10"/>
      <c r="AHS70" s="10"/>
      <c r="AHT70" s="10"/>
      <c r="AHU70" s="10"/>
      <c r="AHV70" s="10"/>
      <c r="AHW70" s="10"/>
      <c r="AHX70" s="10"/>
      <c r="AHY70" s="10"/>
      <c r="AHZ70" s="10"/>
      <c r="AIA70" s="10"/>
      <c r="AIB70" s="10"/>
      <c r="AIC70" s="10"/>
      <c r="AID70" s="10"/>
      <c r="AIE70" s="10"/>
      <c r="AIF70" s="10"/>
      <c r="AIG70" s="10"/>
      <c r="AIH70" s="10"/>
      <c r="AII70" s="10"/>
      <c r="AIJ70" s="10"/>
      <c r="AIK70" s="10"/>
      <c r="AIL70" s="10"/>
      <c r="AIM70" s="10"/>
      <c r="AIN70" s="10"/>
      <c r="AIO70" s="10"/>
      <c r="AIP70" s="10"/>
      <c r="AIQ70" s="10"/>
      <c r="AIR70" s="10"/>
      <c r="AIS70" s="10"/>
      <c r="AIT70" s="10"/>
      <c r="AIU70" s="10"/>
      <c r="AIV70" s="10"/>
      <c r="AIW70" s="10"/>
      <c r="AIX70" s="10"/>
      <c r="AIY70" s="10"/>
      <c r="AIZ70" s="10"/>
      <c r="AJA70" s="10"/>
      <c r="AJB70" s="10"/>
      <c r="AJC70" s="10"/>
      <c r="AJD70" s="10"/>
      <c r="AJE70" s="10"/>
      <c r="AJF70" s="10"/>
      <c r="AJG70" s="10"/>
      <c r="AJH70" s="10"/>
      <c r="AJI70" s="10"/>
      <c r="AJJ70" s="10"/>
      <c r="AJK70" s="10"/>
      <c r="AJL70" s="10"/>
      <c r="AJM70" s="10"/>
      <c r="AJN70" s="10"/>
      <c r="AJO70" s="10"/>
      <c r="AJP70" s="10"/>
      <c r="AJQ70" s="10"/>
      <c r="AJR70" s="10"/>
      <c r="AJS70" s="10"/>
      <c r="AJT70" s="10"/>
      <c r="AJU70" s="10"/>
      <c r="AJV70" s="10"/>
      <c r="AJW70" s="10"/>
      <c r="AJX70" s="10"/>
      <c r="AJY70" s="10"/>
      <c r="AJZ70" s="57"/>
      <c r="AKA70" s="41"/>
      <c r="AKB70" s="10">
        <f>AKB69-AKC69</f>
        <v>0</v>
      </c>
      <c r="AKC70" s="10"/>
      <c r="AKD70" s="41"/>
      <c r="AKE70" s="10">
        <f>AKE69-AKF69</f>
        <v>0</v>
      </c>
      <c r="AKF70" s="10"/>
      <c r="AKG70" s="41"/>
      <c r="AKH70" s="10">
        <f>AKH69-AKI69</f>
        <v>0</v>
      </c>
      <c r="AKI70" s="10"/>
      <c r="AKJ70" s="41"/>
      <c r="AKK70" s="10">
        <f>AKK69-AKL69</f>
        <v>0</v>
      </c>
      <c r="AKL70" s="10"/>
      <c r="AKM70" s="41"/>
      <c r="AKN70" s="10">
        <f>AKN69-AKO69</f>
        <v>0</v>
      </c>
      <c r="AKO70" s="10"/>
      <c r="AKP70" s="41"/>
      <c r="AKQ70" s="10">
        <f>AKQ69-AKR69</f>
        <v>0</v>
      </c>
      <c r="AKR70" s="10"/>
      <c r="AKS70" s="41"/>
      <c r="AKT70" s="10"/>
      <c r="AKU70" s="10"/>
      <c r="AKV70" s="10"/>
      <c r="AKW70" s="10"/>
      <c r="AKX70" s="10"/>
      <c r="AKY70" s="10"/>
      <c r="AKZ70" s="10"/>
      <c r="ALA70" s="10"/>
      <c r="ALB70" s="10"/>
      <c r="ALC70" s="10"/>
      <c r="ALD70" s="10"/>
    </row>
    <row r="71" spans="1:1003" x14ac:dyDescent="0.35">
      <c r="B71" s="2" t="s">
        <v>54</v>
      </c>
      <c r="D71" s="10">
        <v>2100</v>
      </c>
      <c r="E71" s="10"/>
      <c r="F71" s="1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57"/>
      <c r="AKA71" s="41"/>
      <c r="AKB71" s="10"/>
      <c r="AKC71" s="10"/>
      <c r="AKD71" s="41"/>
      <c r="AKE71" s="10"/>
      <c r="AKF71" s="10"/>
      <c r="AKG71" s="41"/>
      <c r="AKH71" s="10"/>
      <c r="AKI71" s="10"/>
      <c r="AKJ71" s="41"/>
      <c r="AKK71" s="10"/>
      <c r="AKL71" s="10"/>
      <c r="AKM71" s="41"/>
      <c r="AKN71" s="10"/>
      <c r="AKO71" s="10"/>
      <c r="AKP71" s="41"/>
      <c r="AKQ71" s="10"/>
      <c r="AKR71" s="10"/>
      <c r="AKS71" s="41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</row>
    <row r="72" spans="1:1003" x14ac:dyDescent="0.35">
      <c r="B72" s="2" t="s">
        <v>56</v>
      </c>
      <c r="D72" s="10">
        <v>15600</v>
      </c>
      <c r="E72" s="10"/>
      <c r="F72" s="12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  <c r="VE72" s="10"/>
      <c r="VF72" s="10"/>
      <c r="VG72" s="10"/>
      <c r="VH72" s="10"/>
      <c r="VI72" s="10"/>
      <c r="VJ72" s="10"/>
      <c r="VK72" s="10"/>
      <c r="VL72" s="10"/>
      <c r="VM72" s="10"/>
      <c r="VN72" s="10"/>
      <c r="VO72" s="10"/>
      <c r="VP72" s="10"/>
      <c r="VQ72" s="10"/>
      <c r="VR72" s="10"/>
      <c r="VS72" s="10"/>
      <c r="VT72" s="10"/>
      <c r="VU72" s="10"/>
      <c r="VV72" s="10"/>
      <c r="VW72" s="10"/>
      <c r="VX72" s="10"/>
      <c r="VY72" s="10"/>
      <c r="VZ72" s="10"/>
      <c r="WA72" s="10"/>
      <c r="WB72" s="10"/>
      <c r="WC72" s="10"/>
      <c r="WD72" s="10"/>
      <c r="WE72" s="10"/>
      <c r="WF72" s="10"/>
      <c r="WG72" s="10"/>
      <c r="WH72" s="10"/>
      <c r="WI72" s="10"/>
      <c r="WJ72" s="10"/>
      <c r="WK72" s="10"/>
      <c r="WL72" s="10"/>
      <c r="WM72" s="10"/>
      <c r="WN72" s="10"/>
      <c r="WO72" s="10"/>
      <c r="WP72" s="10"/>
      <c r="WQ72" s="10"/>
      <c r="WR72" s="10"/>
      <c r="WS72" s="10"/>
      <c r="WT72" s="10"/>
      <c r="WU72" s="10"/>
      <c r="WV72" s="10"/>
      <c r="WW72" s="10"/>
      <c r="WX72" s="10"/>
      <c r="WY72" s="10"/>
      <c r="WZ72" s="10"/>
      <c r="XA72" s="10"/>
      <c r="XB72" s="10"/>
      <c r="XC72" s="10"/>
      <c r="XD72" s="10"/>
      <c r="XE72" s="10"/>
      <c r="XF72" s="10"/>
      <c r="XG72" s="10"/>
      <c r="XH72" s="10"/>
      <c r="XI72" s="10"/>
      <c r="XJ72" s="10"/>
      <c r="XK72" s="10"/>
      <c r="XL72" s="10"/>
      <c r="XM72" s="10"/>
      <c r="XN72" s="10"/>
      <c r="XO72" s="10"/>
      <c r="XP72" s="10"/>
      <c r="XQ72" s="10"/>
      <c r="XR72" s="10"/>
      <c r="XS72" s="10"/>
      <c r="XT72" s="10"/>
      <c r="XU72" s="10"/>
      <c r="XV72" s="10"/>
      <c r="XW72" s="10"/>
      <c r="XX72" s="10"/>
      <c r="XY72" s="10"/>
      <c r="XZ72" s="10"/>
      <c r="YA72" s="10"/>
      <c r="YB72" s="10"/>
      <c r="YC72" s="10"/>
      <c r="YD72" s="10"/>
      <c r="YE72" s="10"/>
      <c r="YF72" s="10"/>
      <c r="YG72" s="10"/>
      <c r="YH72" s="10"/>
      <c r="YI72" s="10"/>
      <c r="YJ72" s="10"/>
      <c r="YK72" s="10"/>
      <c r="YL72" s="10"/>
      <c r="YM72" s="10"/>
      <c r="YN72" s="10"/>
      <c r="YO72" s="10"/>
      <c r="YP72" s="10"/>
      <c r="YQ72" s="10"/>
      <c r="YR72" s="10"/>
      <c r="YS72" s="10"/>
      <c r="YT72" s="10"/>
      <c r="YU72" s="10"/>
      <c r="YV72" s="10"/>
      <c r="YW72" s="10"/>
      <c r="YX72" s="10"/>
      <c r="YY72" s="10"/>
      <c r="YZ72" s="10"/>
      <c r="ZA72" s="10"/>
      <c r="ZB72" s="10"/>
      <c r="ZC72" s="10"/>
      <c r="ZD72" s="10"/>
      <c r="ZE72" s="10"/>
      <c r="ZF72" s="10"/>
      <c r="ZG72" s="10"/>
      <c r="ZH72" s="10"/>
      <c r="ZI72" s="10"/>
      <c r="ZJ72" s="10"/>
      <c r="ZK72" s="10"/>
      <c r="ZL72" s="10"/>
      <c r="ZM72" s="10"/>
      <c r="ZN72" s="10"/>
      <c r="ZO72" s="10"/>
      <c r="ZP72" s="10"/>
      <c r="ZQ72" s="10"/>
      <c r="ZR72" s="10"/>
      <c r="ZS72" s="10"/>
      <c r="ZT72" s="10"/>
      <c r="ZU72" s="10"/>
      <c r="ZV72" s="10"/>
      <c r="ZW72" s="10"/>
      <c r="ZX72" s="10"/>
      <c r="ZY72" s="10"/>
      <c r="ZZ72" s="10"/>
      <c r="AAA72" s="10"/>
      <c r="AAB72" s="10"/>
      <c r="AAC72" s="10"/>
      <c r="AAD72" s="10"/>
      <c r="AAE72" s="10"/>
      <c r="AAF72" s="10"/>
      <c r="AAG72" s="10"/>
      <c r="AAH72" s="10"/>
      <c r="AAI72" s="10"/>
      <c r="AAJ72" s="10"/>
      <c r="AAK72" s="10"/>
      <c r="AAL72" s="10"/>
      <c r="AAM72" s="10"/>
      <c r="AAN72" s="10"/>
      <c r="AAO72" s="10"/>
      <c r="AAP72" s="10"/>
      <c r="AAQ72" s="10"/>
      <c r="AAR72" s="10"/>
      <c r="AAS72" s="10"/>
      <c r="AAT72" s="10"/>
      <c r="AAU72" s="10"/>
      <c r="AAV72" s="10"/>
      <c r="AAW72" s="10"/>
      <c r="AAX72" s="10"/>
      <c r="AAY72" s="10"/>
      <c r="AAZ72" s="10"/>
      <c r="ABA72" s="10"/>
      <c r="ABB72" s="10"/>
      <c r="ABC72" s="10"/>
      <c r="ABD72" s="10"/>
      <c r="ABE72" s="10"/>
      <c r="ABF72" s="10"/>
      <c r="ABG72" s="10"/>
      <c r="ABH72" s="10"/>
      <c r="ABI72" s="10"/>
      <c r="ABJ72" s="10"/>
      <c r="ABK72" s="10"/>
      <c r="ABL72" s="10"/>
      <c r="ABM72" s="10"/>
      <c r="ABN72" s="10"/>
      <c r="ABO72" s="10"/>
      <c r="ABP72" s="10"/>
      <c r="ABQ72" s="10"/>
      <c r="ABR72" s="10"/>
      <c r="ABS72" s="10"/>
      <c r="ABT72" s="10"/>
      <c r="ABU72" s="10"/>
      <c r="ABV72" s="10"/>
      <c r="ABW72" s="10"/>
      <c r="ABX72" s="10"/>
      <c r="ABY72" s="10"/>
      <c r="ABZ72" s="10"/>
      <c r="ACA72" s="10"/>
      <c r="ACB72" s="10"/>
      <c r="ACC72" s="10"/>
      <c r="ACD72" s="10"/>
      <c r="ACE72" s="10"/>
      <c r="ACF72" s="10"/>
      <c r="ACG72" s="10"/>
      <c r="ACH72" s="10"/>
      <c r="ACI72" s="10"/>
      <c r="ACJ72" s="10"/>
      <c r="ACK72" s="10"/>
      <c r="ACL72" s="10"/>
      <c r="ACM72" s="10"/>
      <c r="ACN72" s="10"/>
      <c r="ACO72" s="10"/>
      <c r="ACP72" s="10"/>
      <c r="ACQ72" s="10"/>
      <c r="ACR72" s="10"/>
      <c r="ACS72" s="10"/>
      <c r="ACT72" s="10"/>
      <c r="ACU72" s="10"/>
      <c r="ACV72" s="10"/>
      <c r="ACW72" s="10"/>
      <c r="ACX72" s="10"/>
      <c r="ACY72" s="10"/>
      <c r="ACZ72" s="10"/>
      <c r="ADA72" s="10"/>
      <c r="ADB72" s="10"/>
      <c r="ADC72" s="10"/>
      <c r="ADD72" s="10"/>
      <c r="ADE72" s="10"/>
      <c r="ADF72" s="10"/>
      <c r="ADG72" s="10"/>
      <c r="ADH72" s="10"/>
      <c r="ADI72" s="10"/>
      <c r="ADJ72" s="10"/>
      <c r="ADK72" s="10"/>
      <c r="ADL72" s="10"/>
      <c r="ADM72" s="10"/>
      <c r="ADN72" s="10"/>
      <c r="ADO72" s="10"/>
      <c r="ADP72" s="10"/>
      <c r="ADQ72" s="10"/>
      <c r="ADR72" s="10"/>
      <c r="ADS72" s="10"/>
      <c r="ADT72" s="10"/>
      <c r="ADU72" s="10"/>
      <c r="ADV72" s="10"/>
      <c r="ADW72" s="10"/>
      <c r="ADX72" s="10"/>
      <c r="ADY72" s="10"/>
      <c r="ADZ72" s="10"/>
      <c r="AEA72" s="10"/>
      <c r="AEB72" s="10"/>
      <c r="AEC72" s="10"/>
      <c r="AED72" s="10"/>
      <c r="AEE72" s="10"/>
      <c r="AEF72" s="10"/>
      <c r="AEG72" s="10"/>
      <c r="AEH72" s="10"/>
      <c r="AEI72" s="10"/>
      <c r="AEJ72" s="10"/>
      <c r="AEK72" s="10"/>
      <c r="AEL72" s="10"/>
      <c r="AEM72" s="10"/>
      <c r="AEN72" s="10"/>
      <c r="AEO72" s="10"/>
      <c r="AEP72" s="10"/>
      <c r="AEQ72" s="10"/>
      <c r="AER72" s="10"/>
      <c r="AES72" s="10"/>
      <c r="AET72" s="10"/>
      <c r="AEU72" s="10"/>
      <c r="AEV72" s="10"/>
      <c r="AEW72" s="10"/>
      <c r="AEX72" s="10"/>
      <c r="AEY72" s="10"/>
      <c r="AEZ72" s="10"/>
      <c r="AFA72" s="10"/>
      <c r="AFB72" s="10"/>
      <c r="AFC72" s="10"/>
      <c r="AFD72" s="10"/>
      <c r="AFE72" s="10"/>
      <c r="AFF72" s="10"/>
      <c r="AFG72" s="10"/>
      <c r="AFH72" s="10"/>
      <c r="AFI72" s="10"/>
      <c r="AFJ72" s="10"/>
      <c r="AFK72" s="10"/>
      <c r="AFL72" s="10"/>
      <c r="AFM72" s="10"/>
      <c r="AFN72" s="10"/>
      <c r="AFO72" s="10"/>
      <c r="AFP72" s="10"/>
      <c r="AFQ72" s="10"/>
      <c r="AFR72" s="10"/>
      <c r="AFS72" s="10"/>
      <c r="AFT72" s="10"/>
      <c r="AFU72" s="10"/>
      <c r="AFV72" s="10"/>
      <c r="AFW72" s="10"/>
      <c r="AFX72" s="10"/>
      <c r="AFY72" s="10"/>
      <c r="AFZ72" s="10"/>
      <c r="AGA72" s="10"/>
      <c r="AGB72" s="10"/>
      <c r="AGC72" s="10"/>
      <c r="AGD72" s="10"/>
      <c r="AGE72" s="10"/>
      <c r="AGF72" s="10"/>
      <c r="AGG72" s="10"/>
      <c r="AGH72" s="10"/>
      <c r="AGI72" s="10"/>
      <c r="AGJ72" s="10"/>
      <c r="AGK72" s="10"/>
      <c r="AGL72" s="10"/>
      <c r="AGM72" s="10"/>
      <c r="AGN72" s="10"/>
      <c r="AGO72" s="10"/>
      <c r="AGP72" s="10"/>
      <c r="AGQ72" s="10"/>
      <c r="AGR72" s="10"/>
      <c r="AGS72" s="10"/>
      <c r="AGT72" s="10"/>
      <c r="AGU72" s="10"/>
      <c r="AGV72" s="10"/>
      <c r="AGW72" s="10"/>
      <c r="AGX72" s="10"/>
      <c r="AGY72" s="10"/>
      <c r="AGZ72" s="10"/>
      <c r="AHA72" s="10"/>
      <c r="AHB72" s="10"/>
      <c r="AHC72" s="10"/>
      <c r="AHD72" s="10"/>
      <c r="AHE72" s="10"/>
      <c r="AHF72" s="10"/>
      <c r="AHG72" s="10"/>
      <c r="AHH72" s="10"/>
      <c r="AHI72" s="10"/>
      <c r="AHJ72" s="10"/>
      <c r="AHK72" s="10"/>
      <c r="AHL72" s="10"/>
      <c r="AHM72" s="10"/>
      <c r="AHN72" s="10"/>
      <c r="AHO72" s="10"/>
      <c r="AHP72" s="10"/>
      <c r="AHQ72" s="10"/>
      <c r="AHR72" s="10"/>
      <c r="AHS72" s="10"/>
      <c r="AHT72" s="10"/>
      <c r="AHU72" s="10"/>
      <c r="AHV72" s="10"/>
      <c r="AHW72" s="10"/>
      <c r="AHX72" s="10"/>
      <c r="AHY72" s="10"/>
      <c r="AHZ72" s="10"/>
      <c r="AIA72" s="10"/>
      <c r="AIB72" s="10"/>
      <c r="AIC72" s="10"/>
      <c r="AID72" s="10"/>
      <c r="AIE72" s="10"/>
      <c r="AIF72" s="10"/>
      <c r="AIG72" s="10"/>
      <c r="AIH72" s="10"/>
      <c r="AII72" s="10"/>
      <c r="AIJ72" s="10"/>
      <c r="AIK72" s="10"/>
      <c r="AIL72" s="10"/>
      <c r="AIM72" s="10"/>
      <c r="AIN72" s="10"/>
      <c r="AIO72" s="10"/>
      <c r="AIP72" s="10"/>
      <c r="AIQ72" s="10"/>
      <c r="AIR72" s="10"/>
      <c r="AIS72" s="10"/>
      <c r="AIT72" s="10"/>
      <c r="AIU72" s="10"/>
      <c r="AIV72" s="10"/>
      <c r="AIW72" s="10"/>
      <c r="AIX72" s="10"/>
      <c r="AIY72" s="10"/>
      <c r="AIZ72" s="10"/>
      <c r="AJA72" s="10"/>
      <c r="AJB72" s="10"/>
      <c r="AJC72" s="10"/>
      <c r="AJD72" s="10"/>
      <c r="AJE72" s="10"/>
      <c r="AJF72" s="10"/>
      <c r="AJG72" s="10"/>
      <c r="AJH72" s="10"/>
      <c r="AJI72" s="10"/>
      <c r="AJJ72" s="10"/>
      <c r="AJK72" s="10"/>
      <c r="AJL72" s="10"/>
      <c r="AJM72" s="10"/>
      <c r="AJN72" s="10"/>
      <c r="AJO72" s="10"/>
      <c r="AJP72" s="10"/>
      <c r="AJQ72" s="10"/>
      <c r="AJR72" s="10"/>
      <c r="AJS72" s="10"/>
      <c r="AJT72" s="10"/>
      <c r="AJU72" s="10"/>
      <c r="AJV72" s="10"/>
      <c r="AJW72" s="10"/>
      <c r="AJX72" s="10"/>
      <c r="AJY72" s="10"/>
      <c r="AJZ72" s="57"/>
      <c r="AKA72" s="41"/>
      <c r="AKB72" s="10"/>
      <c r="AKC72" s="10"/>
      <c r="AKD72" s="41"/>
      <c r="AKE72" s="10"/>
      <c r="AKF72" s="10"/>
      <c r="AKG72" s="41"/>
      <c r="AKH72" s="10"/>
      <c r="AKI72" s="10"/>
      <c r="AKJ72" s="41"/>
      <c r="AKK72" s="10"/>
      <c r="AKL72" s="10"/>
      <c r="AKM72" s="41"/>
      <c r="AKN72" s="10"/>
      <c r="AKO72" s="10"/>
      <c r="AKP72" s="41"/>
      <c r="AKQ72" s="10"/>
      <c r="AKR72" s="10"/>
      <c r="AKS72" s="41"/>
      <c r="AKT72" s="10"/>
      <c r="AKU72" s="10"/>
      <c r="AKV72" s="10"/>
      <c r="AKW72" s="10"/>
      <c r="AKX72" s="10"/>
      <c r="AKY72" s="10"/>
      <c r="AKZ72" s="10"/>
      <c r="ALA72" s="10"/>
      <c r="ALB72" s="10"/>
      <c r="ALC72" s="10"/>
      <c r="ALD72" s="10"/>
    </row>
    <row r="73" spans="1:1003" x14ac:dyDescent="0.35">
      <c r="B73" s="2" t="s">
        <v>51</v>
      </c>
      <c r="D73" s="10">
        <v>1700</v>
      </c>
      <c r="E73" s="10"/>
      <c r="F73" s="12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  <c r="VE73" s="10"/>
      <c r="VF73" s="10"/>
      <c r="VG73" s="10"/>
      <c r="VH73" s="10"/>
      <c r="VI73" s="10"/>
      <c r="VJ73" s="10"/>
      <c r="VK73" s="10"/>
      <c r="VL73" s="10"/>
      <c r="VM73" s="10"/>
      <c r="VN73" s="10"/>
      <c r="VO73" s="10"/>
      <c r="VP73" s="10"/>
      <c r="VQ73" s="10"/>
      <c r="VR73" s="10"/>
      <c r="VS73" s="10"/>
      <c r="VT73" s="10"/>
      <c r="VU73" s="10"/>
      <c r="VV73" s="10"/>
      <c r="VW73" s="10"/>
      <c r="VX73" s="10"/>
      <c r="VY73" s="10"/>
      <c r="VZ73" s="10"/>
      <c r="WA73" s="10"/>
      <c r="WB73" s="10"/>
      <c r="WC73" s="10"/>
      <c r="WD73" s="10"/>
      <c r="WE73" s="10"/>
      <c r="WF73" s="10"/>
      <c r="WG73" s="10"/>
      <c r="WH73" s="10"/>
      <c r="WI73" s="10"/>
      <c r="WJ73" s="10"/>
      <c r="WK73" s="10"/>
      <c r="WL73" s="10"/>
      <c r="WM73" s="10"/>
      <c r="WN73" s="10"/>
      <c r="WO73" s="10"/>
      <c r="WP73" s="10"/>
      <c r="WQ73" s="10"/>
      <c r="WR73" s="10"/>
      <c r="WS73" s="10"/>
      <c r="WT73" s="10"/>
      <c r="WU73" s="10"/>
      <c r="WV73" s="10"/>
      <c r="WW73" s="10"/>
      <c r="WX73" s="10"/>
      <c r="WY73" s="10"/>
      <c r="WZ73" s="10"/>
      <c r="XA73" s="10"/>
      <c r="XB73" s="10"/>
      <c r="XC73" s="10"/>
      <c r="XD73" s="10"/>
      <c r="XE73" s="10"/>
      <c r="XF73" s="10"/>
      <c r="XG73" s="10"/>
      <c r="XH73" s="10"/>
      <c r="XI73" s="10"/>
      <c r="XJ73" s="10"/>
      <c r="XK73" s="10"/>
      <c r="XL73" s="10"/>
      <c r="XM73" s="10"/>
      <c r="XN73" s="10"/>
      <c r="XO73" s="10"/>
      <c r="XP73" s="10"/>
      <c r="XQ73" s="10"/>
      <c r="XR73" s="10"/>
      <c r="XS73" s="10"/>
      <c r="XT73" s="10"/>
      <c r="XU73" s="10"/>
      <c r="XV73" s="10"/>
      <c r="XW73" s="10"/>
      <c r="XX73" s="10"/>
      <c r="XY73" s="10"/>
      <c r="XZ73" s="10"/>
      <c r="YA73" s="10"/>
      <c r="YB73" s="10"/>
      <c r="YC73" s="10"/>
      <c r="YD73" s="10"/>
      <c r="YE73" s="10"/>
      <c r="YF73" s="10"/>
      <c r="YG73" s="10"/>
      <c r="YH73" s="10"/>
      <c r="YI73" s="10"/>
      <c r="YJ73" s="10"/>
      <c r="YK73" s="10"/>
      <c r="YL73" s="10"/>
      <c r="YM73" s="10"/>
      <c r="YN73" s="10"/>
      <c r="YO73" s="10"/>
      <c r="YP73" s="10"/>
      <c r="YQ73" s="10"/>
      <c r="YR73" s="10"/>
      <c r="YS73" s="10"/>
      <c r="YT73" s="10"/>
      <c r="YU73" s="10"/>
      <c r="YV73" s="10"/>
      <c r="YW73" s="10"/>
      <c r="YX73" s="10"/>
      <c r="YY73" s="10"/>
      <c r="YZ73" s="10"/>
      <c r="ZA73" s="10"/>
      <c r="ZB73" s="10"/>
      <c r="ZC73" s="10"/>
      <c r="ZD73" s="10"/>
      <c r="ZE73" s="10"/>
      <c r="ZF73" s="10"/>
      <c r="ZG73" s="10"/>
      <c r="ZH73" s="10"/>
      <c r="ZI73" s="10"/>
      <c r="ZJ73" s="10"/>
      <c r="ZK73" s="10"/>
      <c r="ZL73" s="10"/>
      <c r="ZM73" s="10"/>
      <c r="ZN73" s="10"/>
      <c r="ZO73" s="10"/>
      <c r="ZP73" s="10"/>
      <c r="ZQ73" s="10"/>
      <c r="ZR73" s="10"/>
      <c r="ZS73" s="10"/>
      <c r="ZT73" s="10"/>
      <c r="ZU73" s="10"/>
      <c r="ZV73" s="10"/>
      <c r="ZW73" s="10"/>
      <c r="ZX73" s="10"/>
      <c r="ZY73" s="10"/>
      <c r="ZZ73" s="10"/>
      <c r="AAA73" s="10"/>
      <c r="AAB73" s="10"/>
      <c r="AAC73" s="10"/>
      <c r="AAD73" s="10"/>
      <c r="AAE73" s="10"/>
      <c r="AAF73" s="10"/>
      <c r="AAG73" s="10"/>
      <c r="AAH73" s="10"/>
      <c r="AAI73" s="10"/>
      <c r="AAJ73" s="10"/>
      <c r="AAK73" s="10"/>
      <c r="AAL73" s="10"/>
      <c r="AAM73" s="10"/>
      <c r="AAN73" s="10"/>
      <c r="AAO73" s="10"/>
      <c r="AAP73" s="10"/>
      <c r="AAQ73" s="10"/>
      <c r="AAR73" s="10"/>
      <c r="AAS73" s="10"/>
      <c r="AAT73" s="10"/>
      <c r="AAU73" s="10"/>
      <c r="AAV73" s="10"/>
      <c r="AAW73" s="10"/>
      <c r="AAX73" s="10"/>
      <c r="AAY73" s="10"/>
      <c r="AAZ73" s="10"/>
      <c r="ABA73" s="10"/>
      <c r="ABB73" s="10"/>
      <c r="ABC73" s="10"/>
      <c r="ABD73" s="10"/>
      <c r="ABE73" s="10"/>
      <c r="ABF73" s="10"/>
      <c r="ABG73" s="10"/>
      <c r="ABH73" s="10"/>
      <c r="ABI73" s="10"/>
      <c r="ABJ73" s="10"/>
      <c r="ABK73" s="10"/>
      <c r="ABL73" s="10"/>
      <c r="ABM73" s="10"/>
      <c r="ABN73" s="10"/>
      <c r="ABO73" s="10"/>
      <c r="ABP73" s="10"/>
      <c r="ABQ73" s="10"/>
      <c r="ABR73" s="10"/>
      <c r="ABS73" s="10"/>
      <c r="ABT73" s="10"/>
      <c r="ABU73" s="10"/>
      <c r="ABV73" s="10"/>
      <c r="ABW73" s="10"/>
      <c r="ABX73" s="10"/>
      <c r="ABY73" s="10"/>
      <c r="ABZ73" s="10"/>
      <c r="ACA73" s="10"/>
      <c r="ACB73" s="10"/>
      <c r="ACC73" s="10"/>
      <c r="ACD73" s="10"/>
      <c r="ACE73" s="10"/>
      <c r="ACF73" s="10"/>
      <c r="ACG73" s="10"/>
      <c r="ACH73" s="10"/>
      <c r="ACI73" s="10"/>
      <c r="ACJ73" s="10"/>
      <c r="ACK73" s="10"/>
      <c r="ACL73" s="10"/>
      <c r="ACM73" s="10"/>
      <c r="ACN73" s="10"/>
      <c r="ACO73" s="10"/>
      <c r="ACP73" s="10"/>
      <c r="ACQ73" s="10"/>
      <c r="ACR73" s="10"/>
      <c r="ACS73" s="10"/>
      <c r="ACT73" s="10"/>
      <c r="ACU73" s="10"/>
      <c r="ACV73" s="10"/>
      <c r="ACW73" s="10"/>
      <c r="ACX73" s="10"/>
      <c r="ACY73" s="10"/>
      <c r="ACZ73" s="10"/>
      <c r="ADA73" s="10"/>
      <c r="ADB73" s="10"/>
      <c r="ADC73" s="10"/>
      <c r="ADD73" s="10"/>
      <c r="ADE73" s="10"/>
      <c r="ADF73" s="10"/>
      <c r="ADG73" s="10"/>
      <c r="ADH73" s="10"/>
      <c r="ADI73" s="10"/>
      <c r="ADJ73" s="10"/>
      <c r="ADK73" s="10"/>
      <c r="ADL73" s="10"/>
      <c r="ADM73" s="10"/>
      <c r="ADN73" s="10"/>
      <c r="ADO73" s="10"/>
      <c r="ADP73" s="10"/>
      <c r="ADQ73" s="10"/>
      <c r="ADR73" s="10"/>
      <c r="ADS73" s="10"/>
      <c r="ADT73" s="10"/>
      <c r="ADU73" s="10"/>
      <c r="ADV73" s="10"/>
      <c r="ADW73" s="10"/>
      <c r="ADX73" s="10"/>
      <c r="ADY73" s="10"/>
      <c r="ADZ73" s="10"/>
      <c r="AEA73" s="10"/>
      <c r="AEB73" s="10"/>
      <c r="AEC73" s="10"/>
      <c r="AED73" s="10"/>
      <c r="AEE73" s="10"/>
      <c r="AEF73" s="10"/>
      <c r="AEG73" s="10"/>
      <c r="AEH73" s="10"/>
      <c r="AEI73" s="10"/>
      <c r="AEJ73" s="10"/>
      <c r="AEK73" s="10"/>
      <c r="AEL73" s="10"/>
      <c r="AEM73" s="10"/>
      <c r="AEN73" s="10"/>
      <c r="AEO73" s="10"/>
      <c r="AEP73" s="10"/>
      <c r="AEQ73" s="10"/>
      <c r="AER73" s="10"/>
      <c r="AES73" s="10"/>
      <c r="AET73" s="10"/>
      <c r="AEU73" s="10"/>
      <c r="AEV73" s="10"/>
      <c r="AEW73" s="10"/>
      <c r="AEX73" s="10"/>
      <c r="AEY73" s="10"/>
      <c r="AEZ73" s="10"/>
      <c r="AFA73" s="10"/>
      <c r="AFB73" s="10"/>
      <c r="AFC73" s="10"/>
      <c r="AFD73" s="10"/>
      <c r="AFE73" s="10"/>
      <c r="AFF73" s="10"/>
      <c r="AFG73" s="10"/>
      <c r="AFH73" s="10"/>
      <c r="AFI73" s="10"/>
      <c r="AFJ73" s="10"/>
      <c r="AFK73" s="10"/>
      <c r="AFL73" s="10"/>
      <c r="AFM73" s="10"/>
      <c r="AFN73" s="10"/>
      <c r="AFO73" s="10"/>
      <c r="AFP73" s="10"/>
      <c r="AFQ73" s="10"/>
      <c r="AFR73" s="10"/>
      <c r="AFS73" s="10"/>
      <c r="AFT73" s="10"/>
      <c r="AFU73" s="10"/>
      <c r="AFV73" s="10"/>
      <c r="AFW73" s="10"/>
      <c r="AFX73" s="10"/>
      <c r="AFY73" s="10"/>
      <c r="AFZ73" s="10"/>
      <c r="AGA73" s="10"/>
      <c r="AGB73" s="10"/>
      <c r="AGC73" s="10"/>
      <c r="AGD73" s="10"/>
      <c r="AGE73" s="10"/>
      <c r="AGF73" s="10"/>
      <c r="AGG73" s="10"/>
      <c r="AGH73" s="10"/>
      <c r="AGI73" s="10"/>
      <c r="AGJ73" s="10"/>
      <c r="AGK73" s="10"/>
      <c r="AGL73" s="10"/>
      <c r="AGM73" s="10"/>
      <c r="AGN73" s="10"/>
      <c r="AGO73" s="10"/>
      <c r="AGP73" s="10"/>
      <c r="AGQ73" s="10"/>
      <c r="AGR73" s="10"/>
      <c r="AGS73" s="10"/>
      <c r="AGT73" s="10"/>
      <c r="AGU73" s="10"/>
      <c r="AGV73" s="10"/>
      <c r="AGW73" s="10"/>
      <c r="AGX73" s="10"/>
      <c r="AGY73" s="10"/>
      <c r="AGZ73" s="10"/>
      <c r="AHA73" s="10"/>
      <c r="AHB73" s="10"/>
      <c r="AHC73" s="10"/>
      <c r="AHD73" s="10"/>
      <c r="AHE73" s="10"/>
      <c r="AHF73" s="10"/>
      <c r="AHG73" s="10"/>
      <c r="AHH73" s="10"/>
      <c r="AHI73" s="10"/>
      <c r="AHJ73" s="10"/>
      <c r="AHK73" s="10"/>
      <c r="AHL73" s="10"/>
      <c r="AHM73" s="10"/>
      <c r="AHN73" s="10"/>
      <c r="AHO73" s="10"/>
      <c r="AHP73" s="10"/>
      <c r="AHQ73" s="10"/>
      <c r="AHR73" s="10"/>
      <c r="AHS73" s="10"/>
      <c r="AHT73" s="10"/>
      <c r="AHU73" s="10"/>
      <c r="AHV73" s="10"/>
      <c r="AHW73" s="10"/>
      <c r="AHX73" s="10"/>
      <c r="AHY73" s="10"/>
      <c r="AHZ73" s="10"/>
      <c r="AIA73" s="10"/>
      <c r="AIB73" s="10"/>
      <c r="AIC73" s="10"/>
      <c r="AID73" s="10"/>
      <c r="AIE73" s="10"/>
      <c r="AIF73" s="10"/>
      <c r="AIG73" s="10"/>
      <c r="AIH73" s="10"/>
      <c r="AII73" s="10"/>
      <c r="AIJ73" s="10"/>
      <c r="AIK73" s="10"/>
      <c r="AIL73" s="10"/>
      <c r="AIM73" s="10"/>
      <c r="AIN73" s="10"/>
      <c r="AIO73" s="10"/>
      <c r="AIP73" s="10"/>
      <c r="AIQ73" s="10"/>
      <c r="AIR73" s="10"/>
      <c r="AIS73" s="10"/>
      <c r="AIT73" s="10"/>
      <c r="AIU73" s="10"/>
      <c r="AIV73" s="10"/>
      <c r="AIW73" s="10"/>
      <c r="AIX73" s="10"/>
      <c r="AIY73" s="10"/>
      <c r="AIZ73" s="10"/>
      <c r="AJA73" s="10"/>
      <c r="AJB73" s="10"/>
      <c r="AJC73" s="10"/>
      <c r="AJD73" s="10"/>
      <c r="AJE73" s="10"/>
      <c r="AJF73" s="10"/>
      <c r="AJG73" s="10"/>
      <c r="AJH73" s="10"/>
      <c r="AJI73" s="10"/>
      <c r="AJJ73" s="10"/>
      <c r="AJK73" s="10"/>
      <c r="AJL73" s="10"/>
      <c r="AJM73" s="10"/>
      <c r="AJN73" s="10"/>
      <c r="AJO73" s="10"/>
      <c r="AJP73" s="10"/>
      <c r="AJQ73" s="10"/>
      <c r="AJR73" s="10"/>
      <c r="AJS73" s="10"/>
      <c r="AJT73" s="10"/>
      <c r="AJU73" s="10"/>
      <c r="AJV73" s="10"/>
      <c r="AJW73" s="10"/>
      <c r="AJX73" s="10"/>
      <c r="AJY73" s="10"/>
      <c r="AJZ73" s="57"/>
      <c r="AKA73" s="41"/>
      <c r="AKB73" s="10"/>
      <c r="AKC73" s="10"/>
      <c r="AKD73" s="41"/>
      <c r="AKE73" s="10"/>
      <c r="AKF73" s="10"/>
      <c r="AKG73" s="41"/>
      <c r="AKH73" s="10"/>
      <c r="AKI73" s="10"/>
      <c r="AKJ73" s="41"/>
      <c r="AKK73" s="10"/>
      <c r="AKL73" s="10"/>
      <c r="AKM73" s="41"/>
      <c r="AKN73" s="10"/>
      <c r="AKO73" s="10"/>
      <c r="AKP73" s="41"/>
      <c r="AKQ73" s="10"/>
      <c r="AKR73" s="10"/>
      <c r="AKS73" s="41"/>
      <c r="AKT73" s="10"/>
      <c r="AKU73" s="10"/>
      <c r="AKV73" s="10"/>
      <c r="AKW73" s="10"/>
      <c r="AKX73" s="10"/>
      <c r="AKY73" s="10"/>
      <c r="AKZ73" s="10"/>
      <c r="ALA73" s="10"/>
      <c r="ALB73" s="10"/>
      <c r="ALC73" s="10"/>
      <c r="ALD73" s="10"/>
    </row>
    <row r="74" spans="1:1003" x14ac:dyDescent="0.35">
      <c r="B74" s="2" t="s">
        <v>69</v>
      </c>
      <c r="D74" s="25">
        <v>0.1</v>
      </c>
      <c r="E74" s="25"/>
      <c r="F74" s="12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  <c r="JB74" s="25"/>
      <c r="JC74" s="25"/>
      <c r="JD74" s="25"/>
      <c r="JE74" s="25"/>
      <c r="JF74" s="25"/>
      <c r="JG74" s="25"/>
      <c r="JH74" s="25"/>
      <c r="JI74" s="25"/>
      <c r="JJ74" s="25"/>
      <c r="JK74" s="25"/>
      <c r="JL74" s="25"/>
      <c r="JM74" s="25"/>
      <c r="JN74" s="25"/>
      <c r="JO74" s="25"/>
      <c r="JP74" s="25"/>
      <c r="JQ74" s="25"/>
      <c r="JR74" s="25"/>
      <c r="JS74" s="25"/>
      <c r="JT74" s="25"/>
      <c r="JU74" s="25"/>
      <c r="JV74" s="25"/>
      <c r="JW74" s="25"/>
      <c r="JX74" s="25"/>
      <c r="JY74" s="25"/>
      <c r="JZ74" s="25"/>
      <c r="KA74" s="25"/>
      <c r="KB74" s="25"/>
      <c r="KC74" s="25"/>
      <c r="KD74" s="25"/>
      <c r="KE74" s="25"/>
      <c r="KF74" s="25"/>
      <c r="KG74" s="25"/>
      <c r="KH74" s="25"/>
      <c r="KI74" s="25"/>
      <c r="KJ74" s="25"/>
      <c r="KK74" s="25"/>
      <c r="KL74" s="25"/>
      <c r="KM74" s="25"/>
      <c r="KN74" s="25"/>
      <c r="KO74" s="25"/>
      <c r="KP74" s="25"/>
      <c r="KQ74" s="25"/>
      <c r="KR74" s="25"/>
      <c r="KS74" s="25"/>
      <c r="KT74" s="25"/>
      <c r="KU74" s="25"/>
      <c r="KV74" s="25"/>
      <c r="KW74" s="25"/>
      <c r="KX74" s="25"/>
      <c r="KY74" s="25"/>
      <c r="KZ74" s="25"/>
      <c r="LA74" s="25"/>
      <c r="LB74" s="25"/>
      <c r="LC74" s="25"/>
      <c r="LD74" s="25"/>
      <c r="LE74" s="25"/>
      <c r="LF74" s="25"/>
      <c r="LG74" s="25"/>
      <c r="LH74" s="25"/>
      <c r="LI74" s="25"/>
      <c r="LJ74" s="25"/>
      <c r="LK74" s="25"/>
      <c r="LL74" s="25"/>
      <c r="LM74" s="25"/>
      <c r="LN74" s="25"/>
      <c r="LO74" s="25"/>
      <c r="LP74" s="25"/>
      <c r="LQ74" s="25"/>
      <c r="LR74" s="25"/>
      <c r="LS74" s="25"/>
      <c r="LT74" s="25"/>
      <c r="LU74" s="25"/>
      <c r="LV74" s="25"/>
      <c r="LW74" s="25"/>
      <c r="LX74" s="25"/>
      <c r="LY74" s="25"/>
      <c r="LZ74" s="25"/>
      <c r="MA74" s="25"/>
      <c r="MB74" s="25"/>
      <c r="MC74" s="25"/>
      <c r="MD74" s="25"/>
      <c r="ME74" s="25"/>
      <c r="MF74" s="25"/>
      <c r="MG74" s="25"/>
      <c r="MH74" s="25"/>
      <c r="MI74" s="25"/>
      <c r="MJ74" s="25"/>
      <c r="MK74" s="25"/>
      <c r="ML74" s="25"/>
      <c r="MM74" s="25"/>
      <c r="MN74" s="25"/>
      <c r="MO74" s="25"/>
      <c r="MP74" s="25"/>
      <c r="MQ74" s="25"/>
      <c r="MR74" s="25"/>
      <c r="MS74" s="25"/>
      <c r="MT74" s="25"/>
      <c r="MU74" s="25"/>
      <c r="MV74" s="25"/>
      <c r="MW74" s="25"/>
      <c r="MX74" s="25"/>
      <c r="MY74" s="25"/>
      <c r="MZ74" s="25"/>
      <c r="NA74" s="25"/>
      <c r="NB74" s="25"/>
      <c r="NC74" s="25"/>
      <c r="ND74" s="25"/>
      <c r="NE74" s="25"/>
      <c r="NF74" s="25"/>
      <c r="NG74" s="25"/>
      <c r="NH74" s="25"/>
      <c r="NI74" s="25"/>
      <c r="NJ74" s="25"/>
      <c r="NK74" s="25"/>
      <c r="NL74" s="25"/>
      <c r="NM74" s="25"/>
      <c r="NN74" s="25"/>
      <c r="NO74" s="25"/>
      <c r="NP74" s="25"/>
      <c r="NQ74" s="25"/>
      <c r="NR74" s="25"/>
      <c r="NS74" s="25"/>
      <c r="NT74" s="25"/>
      <c r="NU74" s="25"/>
      <c r="NV74" s="25"/>
      <c r="NW74" s="25"/>
      <c r="NX74" s="25"/>
      <c r="NY74" s="25"/>
      <c r="NZ74" s="25"/>
      <c r="OA74" s="25"/>
      <c r="OB74" s="25"/>
      <c r="OC74" s="25"/>
      <c r="OD74" s="25"/>
      <c r="OE74" s="25"/>
      <c r="OF74" s="25"/>
      <c r="OG74" s="25"/>
      <c r="OH74" s="25"/>
      <c r="OI74" s="25"/>
      <c r="OJ74" s="25"/>
      <c r="OK74" s="25"/>
      <c r="OL74" s="25"/>
      <c r="OM74" s="25"/>
      <c r="ON74" s="25"/>
      <c r="OO74" s="25"/>
      <c r="OP74" s="25"/>
      <c r="OQ74" s="25"/>
      <c r="OR74" s="25"/>
      <c r="OS74" s="25"/>
      <c r="OT74" s="25"/>
      <c r="OU74" s="25"/>
      <c r="OV74" s="25"/>
      <c r="OW74" s="25"/>
      <c r="OX74" s="25"/>
      <c r="OY74" s="25"/>
      <c r="OZ74" s="25"/>
      <c r="PA74" s="25"/>
      <c r="PB74" s="25"/>
      <c r="PC74" s="25"/>
      <c r="PD74" s="25"/>
      <c r="PE74" s="25"/>
      <c r="PF74" s="25"/>
      <c r="PG74" s="25"/>
      <c r="PH74" s="25"/>
      <c r="PI74" s="25"/>
      <c r="PJ74" s="25"/>
      <c r="PK74" s="25"/>
      <c r="PL74" s="25"/>
      <c r="PM74" s="25"/>
      <c r="PN74" s="25"/>
      <c r="PO74" s="25"/>
      <c r="PP74" s="25"/>
      <c r="PQ74" s="25"/>
      <c r="PR74" s="25"/>
      <c r="PS74" s="25"/>
      <c r="PT74" s="25"/>
      <c r="PU74" s="25"/>
      <c r="PV74" s="25"/>
      <c r="PW74" s="25"/>
      <c r="PX74" s="25"/>
      <c r="PY74" s="25"/>
      <c r="PZ74" s="25"/>
      <c r="QA74" s="25"/>
      <c r="QB74" s="25"/>
      <c r="QC74" s="25"/>
      <c r="QD74" s="25"/>
      <c r="QE74" s="25"/>
      <c r="QF74" s="25"/>
      <c r="QG74" s="25"/>
      <c r="QH74" s="25"/>
      <c r="QI74" s="25"/>
      <c r="QJ74" s="25"/>
      <c r="QK74" s="25"/>
      <c r="QL74" s="25"/>
      <c r="QM74" s="25"/>
      <c r="QN74" s="25"/>
      <c r="QO74" s="25"/>
      <c r="QP74" s="25"/>
      <c r="QQ74" s="25"/>
      <c r="QR74" s="25"/>
      <c r="QS74" s="25"/>
      <c r="QT74" s="25"/>
      <c r="QU74" s="25"/>
      <c r="QV74" s="25"/>
      <c r="QW74" s="25"/>
      <c r="QX74" s="25"/>
      <c r="QY74" s="25"/>
      <c r="QZ74" s="25"/>
      <c r="RA74" s="25"/>
      <c r="RB74" s="25"/>
      <c r="RC74" s="25"/>
      <c r="RD74" s="25"/>
      <c r="RE74" s="25"/>
      <c r="RF74" s="25"/>
      <c r="RG74" s="25"/>
      <c r="RH74" s="25"/>
      <c r="RI74" s="25"/>
      <c r="RJ74" s="25"/>
      <c r="RK74" s="25"/>
      <c r="RL74" s="25"/>
      <c r="RM74" s="25"/>
      <c r="RN74" s="25"/>
      <c r="RO74" s="25"/>
      <c r="RP74" s="25"/>
      <c r="RQ74" s="25"/>
      <c r="RR74" s="25"/>
      <c r="RS74" s="25"/>
      <c r="RT74" s="25"/>
      <c r="RU74" s="25"/>
      <c r="RV74" s="25"/>
      <c r="RW74" s="25"/>
      <c r="RX74" s="25"/>
      <c r="RY74" s="25"/>
      <c r="RZ74" s="25"/>
      <c r="SA74" s="25"/>
      <c r="SB74" s="25"/>
      <c r="SC74" s="25"/>
      <c r="SD74" s="25"/>
      <c r="SE74" s="25"/>
      <c r="SF74" s="25"/>
      <c r="SG74" s="25"/>
      <c r="SH74" s="25"/>
      <c r="SI74" s="25"/>
      <c r="SJ74" s="25"/>
      <c r="SK74" s="25"/>
      <c r="SL74" s="25"/>
      <c r="SM74" s="25"/>
      <c r="SN74" s="25"/>
      <c r="SO74" s="25"/>
      <c r="SP74" s="25"/>
      <c r="SQ74" s="25"/>
      <c r="SR74" s="25"/>
      <c r="SS74" s="25"/>
      <c r="ST74" s="25"/>
      <c r="SU74" s="25"/>
      <c r="SV74" s="25"/>
      <c r="SW74" s="25"/>
      <c r="SX74" s="25"/>
      <c r="SY74" s="25"/>
      <c r="SZ74" s="25"/>
      <c r="TA74" s="25"/>
      <c r="TB74" s="25"/>
      <c r="TC74" s="25"/>
      <c r="TD74" s="25"/>
      <c r="TE74" s="25"/>
      <c r="TF74" s="25"/>
      <c r="TG74" s="25"/>
      <c r="TH74" s="25"/>
      <c r="TI74" s="25"/>
      <c r="TJ74" s="25"/>
      <c r="TK74" s="25"/>
      <c r="TL74" s="25"/>
      <c r="TM74" s="25"/>
      <c r="TN74" s="25"/>
      <c r="TO74" s="25"/>
      <c r="TP74" s="25"/>
      <c r="TQ74" s="25"/>
      <c r="TR74" s="25"/>
      <c r="TS74" s="25"/>
      <c r="TT74" s="25"/>
      <c r="TU74" s="25"/>
      <c r="TV74" s="25"/>
      <c r="TW74" s="25"/>
      <c r="TX74" s="25"/>
      <c r="TY74" s="25"/>
      <c r="TZ74" s="25"/>
      <c r="UA74" s="25"/>
      <c r="UB74" s="25"/>
      <c r="UC74" s="25"/>
      <c r="UD74" s="25"/>
      <c r="UE74" s="25"/>
      <c r="UF74" s="25"/>
      <c r="UG74" s="25"/>
      <c r="UH74" s="25"/>
      <c r="UI74" s="25"/>
      <c r="UJ74" s="25"/>
      <c r="UK74" s="25"/>
      <c r="UL74" s="25"/>
      <c r="UM74" s="25"/>
      <c r="UN74" s="25"/>
      <c r="UO74" s="25"/>
      <c r="UP74" s="25"/>
      <c r="UQ74" s="25"/>
      <c r="UR74" s="25"/>
      <c r="US74" s="25"/>
      <c r="UT74" s="25"/>
      <c r="UU74" s="25"/>
      <c r="UV74" s="25"/>
      <c r="UW74" s="25"/>
      <c r="UX74" s="25"/>
      <c r="UY74" s="25"/>
      <c r="UZ74" s="25"/>
      <c r="VA74" s="25"/>
      <c r="VB74" s="25"/>
      <c r="VC74" s="25"/>
      <c r="VD74" s="25"/>
      <c r="VE74" s="25"/>
      <c r="VF74" s="25"/>
      <c r="VG74" s="25"/>
      <c r="VH74" s="25"/>
      <c r="VI74" s="25"/>
      <c r="VJ74" s="25"/>
      <c r="VK74" s="25"/>
      <c r="VL74" s="25"/>
      <c r="VM74" s="25"/>
      <c r="VN74" s="25"/>
      <c r="VO74" s="25"/>
      <c r="VP74" s="25"/>
      <c r="VQ74" s="25"/>
      <c r="VR74" s="25"/>
      <c r="VS74" s="25"/>
      <c r="VT74" s="25"/>
      <c r="VU74" s="25"/>
      <c r="VV74" s="25"/>
      <c r="VW74" s="25"/>
      <c r="VX74" s="25"/>
      <c r="VY74" s="25"/>
      <c r="VZ74" s="25"/>
      <c r="WA74" s="25"/>
      <c r="WB74" s="25"/>
      <c r="WC74" s="25"/>
      <c r="WD74" s="25"/>
      <c r="WE74" s="25"/>
      <c r="WF74" s="25"/>
      <c r="WG74" s="25"/>
      <c r="WH74" s="25"/>
      <c r="WI74" s="25"/>
      <c r="WJ74" s="25"/>
      <c r="WK74" s="25"/>
      <c r="WL74" s="25"/>
      <c r="WM74" s="25"/>
      <c r="WN74" s="25"/>
      <c r="WO74" s="25"/>
      <c r="WP74" s="25"/>
      <c r="WQ74" s="25"/>
      <c r="WR74" s="25"/>
      <c r="WS74" s="25"/>
      <c r="WT74" s="25"/>
      <c r="WU74" s="25"/>
      <c r="WV74" s="25"/>
      <c r="WW74" s="25"/>
      <c r="WX74" s="25"/>
      <c r="WY74" s="25"/>
      <c r="WZ74" s="25"/>
      <c r="XA74" s="25"/>
      <c r="XB74" s="25"/>
      <c r="XC74" s="25"/>
      <c r="XD74" s="25"/>
      <c r="XE74" s="25"/>
      <c r="XF74" s="25"/>
      <c r="XG74" s="25"/>
      <c r="XH74" s="25"/>
      <c r="XI74" s="25"/>
      <c r="XJ74" s="25"/>
      <c r="XK74" s="25"/>
      <c r="XL74" s="25"/>
      <c r="XM74" s="25"/>
      <c r="XN74" s="25"/>
      <c r="XO74" s="25"/>
      <c r="XP74" s="25"/>
      <c r="XQ74" s="25"/>
      <c r="XR74" s="25"/>
      <c r="XS74" s="25"/>
      <c r="XT74" s="25"/>
      <c r="XU74" s="25"/>
      <c r="XV74" s="25"/>
      <c r="XW74" s="25"/>
      <c r="XX74" s="25"/>
      <c r="XY74" s="25"/>
      <c r="XZ74" s="25"/>
      <c r="YA74" s="25"/>
      <c r="YB74" s="25"/>
      <c r="YC74" s="25"/>
      <c r="YD74" s="25"/>
      <c r="YE74" s="25"/>
      <c r="YF74" s="25"/>
      <c r="YG74" s="25"/>
      <c r="YH74" s="25"/>
      <c r="YI74" s="25"/>
      <c r="YJ74" s="25"/>
      <c r="YK74" s="25"/>
      <c r="YL74" s="25"/>
      <c r="YM74" s="25"/>
      <c r="YN74" s="25"/>
      <c r="YO74" s="25"/>
      <c r="YP74" s="25"/>
      <c r="YQ74" s="25"/>
      <c r="YR74" s="25"/>
      <c r="YS74" s="25"/>
      <c r="YT74" s="25"/>
      <c r="YU74" s="25"/>
      <c r="YV74" s="25"/>
      <c r="YW74" s="25"/>
      <c r="YX74" s="25"/>
      <c r="YY74" s="25"/>
      <c r="YZ74" s="25"/>
      <c r="ZA74" s="25"/>
      <c r="ZB74" s="25"/>
      <c r="ZC74" s="25"/>
      <c r="ZD74" s="25"/>
      <c r="ZE74" s="25"/>
      <c r="ZF74" s="25"/>
      <c r="ZG74" s="25"/>
      <c r="ZH74" s="25"/>
      <c r="ZI74" s="25"/>
      <c r="ZJ74" s="25"/>
      <c r="ZK74" s="25"/>
      <c r="ZL74" s="25"/>
      <c r="ZM74" s="25"/>
      <c r="ZN74" s="25"/>
      <c r="ZO74" s="25"/>
      <c r="ZP74" s="25"/>
      <c r="ZQ74" s="25"/>
      <c r="ZR74" s="25"/>
      <c r="ZS74" s="25"/>
      <c r="ZT74" s="25"/>
      <c r="ZU74" s="25"/>
      <c r="ZV74" s="25"/>
      <c r="ZW74" s="25"/>
      <c r="ZX74" s="25"/>
      <c r="ZY74" s="25"/>
      <c r="ZZ74" s="25"/>
      <c r="AAA74" s="25"/>
      <c r="AAB74" s="25"/>
      <c r="AAC74" s="25"/>
      <c r="AAD74" s="25"/>
      <c r="AAE74" s="25"/>
      <c r="AAF74" s="25"/>
      <c r="AAG74" s="25"/>
      <c r="AAH74" s="25"/>
      <c r="AAI74" s="25"/>
      <c r="AAJ74" s="25"/>
      <c r="AAK74" s="25"/>
      <c r="AAL74" s="25"/>
      <c r="AAM74" s="25"/>
      <c r="AAN74" s="25"/>
      <c r="AAO74" s="25"/>
      <c r="AAP74" s="25"/>
      <c r="AAQ74" s="25"/>
      <c r="AAR74" s="25"/>
      <c r="AAS74" s="25"/>
      <c r="AAT74" s="25"/>
      <c r="AAU74" s="25"/>
      <c r="AAV74" s="25"/>
      <c r="AAW74" s="25"/>
      <c r="AAX74" s="25"/>
      <c r="AAY74" s="25"/>
      <c r="AAZ74" s="25"/>
      <c r="ABA74" s="25"/>
      <c r="ABB74" s="25"/>
      <c r="ABC74" s="25"/>
      <c r="ABD74" s="25"/>
      <c r="ABE74" s="25"/>
      <c r="ABF74" s="25"/>
      <c r="ABG74" s="25"/>
      <c r="ABH74" s="25"/>
      <c r="ABI74" s="25"/>
      <c r="ABJ74" s="25"/>
      <c r="ABK74" s="25"/>
      <c r="ABL74" s="25"/>
      <c r="ABM74" s="25"/>
      <c r="ABN74" s="25"/>
      <c r="ABO74" s="25"/>
      <c r="ABP74" s="25"/>
      <c r="ABQ74" s="25"/>
      <c r="ABR74" s="25"/>
      <c r="ABS74" s="25"/>
      <c r="ABT74" s="25"/>
      <c r="ABU74" s="25"/>
      <c r="ABV74" s="25"/>
      <c r="ABW74" s="25"/>
      <c r="ABX74" s="25"/>
      <c r="ABY74" s="25"/>
      <c r="ABZ74" s="25"/>
      <c r="ACA74" s="25"/>
      <c r="ACB74" s="25"/>
      <c r="ACC74" s="25"/>
      <c r="ACD74" s="25"/>
      <c r="ACE74" s="25"/>
      <c r="ACF74" s="25"/>
      <c r="ACG74" s="25"/>
      <c r="ACH74" s="25"/>
      <c r="ACI74" s="25"/>
      <c r="ACJ74" s="25"/>
      <c r="ACK74" s="25"/>
      <c r="ACL74" s="25"/>
      <c r="ACM74" s="25"/>
      <c r="ACN74" s="25"/>
      <c r="ACO74" s="25"/>
      <c r="ACP74" s="25"/>
      <c r="ACQ74" s="25"/>
      <c r="ACR74" s="25"/>
      <c r="ACS74" s="25"/>
      <c r="ACT74" s="25"/>
      <c r="ACU74" s="25"/>
      <c r="ACV74" s="25"/>
      <c r="ACW74" s="25"/>
      <c r="ACX74" s="25"/>
      <c r="ACY74" s="25"/>
      <c r="ACZ74" s="25"/>
      <c r="ADA74" s="25"/>
      <c r="ADB74" s="25"/>
      <c r="ADC74" s="25"/>
      <c r="ADD74" s="25"/>
      <c r="ADE74" s="25"/>
      <c r="ADF74" s="25"/>
      <c r="ADG74" s="25"/>
      <c r="ADH74" s="25"/>
      <c r="ADI74" s="25"/>
      <c r="ADJ74" s="25"/>
      <c r="ADK74" s="25"/>
      <c r="ADL74" s="25"/>
      <c r="ADM74" s="25"/>
      <c r="ADN74" s="25"/>
      <c r="ADO74" s="25"/>
      <c r="ADP74" s="25"/>
      <c r="ADQ74" s="25"/>
      <c r="ADR74" s="25"/>
      <c r="ADS74" s="25"/>
      <c r="ADT74" s="25"/>
      <c r="ADU74" s="25"/>
      <c r="ADV74" s="25"/>
      <c r="ADW74" s="25"/>
      <c r="ADX74" s="25"/>
      <c r="ADY74" s="25"/>
      <c r="ADZ74" s="25"/>
      <c r="AEA74" s="25"/>
      <c r="AEB74" s="25"/>
      <c r="AEC74" s="25"/>
      <c r="AED74" s="25"/>
      <c r="AEE74" s="25"/>
      <c r="AEF74" s="25"/>
      <c r="AEG74" s="25"/>
      <c r="AEH74" s="25"/>
      <c r="AEI74" s="25"/>
      <c r="AEJ74" s="25"/>
      <c r="AEK74" s="25"/>
      <c r="AEL74" s="25"/>
      <c r="AEM74" s="25"/>
      <c r="AEN74" s="25"/>
      <c r="AEO74" s="25"/>
      <c r="AEP74" s="25"/>
      <c r="AEQ74" s="25"/>
      <c r="AER74" s="25"/>
      <c r="AES74" s="25"/>
      <c r="AET74" s="25"/>
      <c r="AEU74" s="25"/>
      <c r="AEV74" s="25"/>
      <c r="AEW74" s="25"/>
      <c r="AEX74" s="25"/>
      <c r="AEY74" s="25"/>
      <c r="AEZ74" s="25"/>
      <c r="AFA74" s="25"/>
      <c r="AFB74" s="25"/>
      <c r="AFC74" s="25"/>
      <c r="AFD74" s="25"/>
      <c r="AFE74" s="25"/>
      <c r="AFF74" s="25"/>
      <c r="AFG74" s="25"/>
      <c r="AFH74" s="25"/>
      <c r="AFI74" s="25"/>
      <c r="AFJ74" s="25"/>
      <c r="AFK74" s="25"/>
      <c r="AFL74" s="25"/>
      <c r="AFM74" s="25"/>
      <c r="AFN74" s="25"/>
      <c r="AFO74" s="25"/>
      <c r="AFP74" s="25"/>
      <c r="AFQ74" s="25"/>
      <c r="AFR74" s="25"/>
      <c r="AFS74" s="25"/>
      <c r="AFT74" s="25"/>
      <c r="AFU74" s="25"/>
      <c r="AFV74" s="25"/>
      <c r="AFW74" s="25"/>
      <c r="AFX74" s="25"/>
      <c r="AFY74" s="25"/>
      <c r="AFZ74" s="25"/>
      <c r="AGA74" s="25"/>
      <c r="AGB74" s="25"/>
      <c r="AGC74" s="25"/>
      <c r="AGD74" s="25"/>
      <c r="AGE74" s="25"/>
      <c r="AGF74" s="25"/>
      <c r="AGG74" s="25"/>
      <c r="AGH74" s="25"/>
      <c r="AGI74" s="25"/>
      <c r="AGJ74" s="25"/>
      <c r="AGK74" s="25"/>
      <c r="AGL74" s="25"/>
      <c r="AGM74" s="25"/>
      <c r="AGN74" s="25"/>
      <c r="AGO74" s="25"/>
      <c r="AGP74" s="25"/>
      <c r="AGQ74" s="25"/>
      <c r="AGR74" s="25"/>
      <c r="AGS74" s="25"/>
      <c r="AGT74" s="25"/>
      <c r="AGU74" s="25"/>
      <c r="AGV74" s="25"/>
      <c r="AGW74" s="25"/>
      <c r="AGX74" s="25"/>
      <c r="AGY74" s="25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25"/>
      <c r="AHQ74" s="25"/>
      <c r="AHR74" s="25"/>
      <c r="AHS74" s="25"/>
      <c r="AHT74" s="25"/>
      <c r="AHU74" s="25"/>
      <c r="AHV74" s="25"/>
      <c r="AHW74" s="25"/>
      <c r="AHX74" s="25"/>
      <c r="AHY74" s="25"/>
      <c r="AHZ74" s="25"/>
      <c r="AIA74" s="25"/>
      <c r="AIB74" s="25"/>
      <c r="AIC74" s="25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25"/>
      <c r="AIU74" s="25"/>
      <c r="AIV74" s="25"/>
      <c r="AIW74" s="25"/>
      <c r="AIX74" s="25"/>
      <c r="AIY74" s="25"/>
      <c r="AIZ74" s="25"/>
      <c r="AJA74" s="25"/>
      <c r="AJB74" s="25"/>
      <c r="AJC74" s="25"/>
      <c r="AJD74" s="25"/>
      <c r="AJE74" s="25"/>
      <c r="AJF74" s="25"/>
      <c r="AJG74" s="25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25"/>
      <c r="AJY74" s="25"/>
      <c r="AJZ74" s="60"/>
      <c r="AKA74" s="50"/>
      <c r="AKB74" s="25"/>
      <c r="AKC74" s="25"/>
      <c r="AKD74" s="50"/>
      <c r="AKE74" s="25"/>
      <c r="AKF74" s="25"/>
      <c r="AKG74" s="50"/>
      <c r="AKH74" s="25"/>
      <c r="AKI74" s="25"/>
      <c r="AKJ74" s="50"/>
      <c r="AKK74" s="25"/>
      <c r="AKL74" s="25"/>
      <c r="AKM74" s="50"/>
      <c r="AKN74" s="25"/>
      <c r="AKO74" s="25"/>
      <c r="AKP74" s="50"/>
      <c r="AKQ74" s="25"/>
      <c r="AKR74" s="25"/>
      <c r="AKS74" s="50"/>
      <c r="AKT74" s="25"/>
      <c r="AKU74" s="25"/>
      <c r="AKV74" s="25"/>
      <c r="AKW74" s="25"/>
      <c r="AKX74" s="25"/>
      <c r="AKY74" s="25"/>
      <c r="AKZ74" s="25"/>
      <c r="ALA74" s="25"/>
      <c r="ALB74" s="25"/>
      <c r="ALC74" s="25"/>
      <c r="ALD74" s="25"/>
    </row>
    <row r="75" spans="1:1003" x14ac:dyDescent="0.35">
      <c r="D75" s="10">
        <f>10%*(B31+B32-D31-D32)</f>
        <v>2070</v>
      </c>
      <c r="E75" s="25"/>
      <c r="F75" s="12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  <c r="HR75" s="25"/>
      <c r="HS75" s="25"/>
      <c r="HT75" s="25"/>
      <c r="HU75" s="25"/>
      <c r="HV75" s="25"/>
      <c r="HW75" s="25"/>
      <c r="HX75" s="25"/>
      <c r="HY75" s="25"/>
      <c r="HZ75" s="25"/>
      <c r="IA75" s="25"/>
      <c r="IB75" s="25"/>
      <c r="IC75" s="25"/>
      <c r="ID75" s="25"/>
      <c r="IE75" s="25"/>
      <c r="IF75" s="25"/>
      <c r="IG75" s="25"/>
      <c r="IH75" s="25"/>
      <c r="II75" s="25"/>
      <c r="IJ75" s="25"/>
      <c r="IK75" s="25"/>
      <c r="IL75" s="25"/>
      <c r="IM75" s="25"/>
      <c r="IN75" s="25"/>
      <c r="IO75" s="25"/>
      <c r="IP75" s="25"/>
      <c r="IQ75" s="25"/>
      <c r="IR75" s="25"/>
      <c r="IS75" s="25"/>
      <c r="IT75" s="25"/>
      <c r="IU75" s="25"/>
      <c r="IV75" s="25"/>
      <c r="IW75" s="25"/>
      <c r="IX75" s="25"/>
      <c r="IY75" s="25"/>
      <c r="IZ75" s="25"/>
      <c r="JA75" s="25"/>
      <c r="JB75" s="25"/>
      <c r="JC75" s="25"/>
      <c r="JD75" s="25"/>
      <c r="JE75" s="25"/>
      <c r="JF75" s="25"/>
      <c r="JG75" s="25"/>
      <c r="JH75" s="25"/>
      <c r="JI75" s="25"/>
      <c r="JJ75" s="25"/>
      <c r="JK75" s="25"/>
      <c r="JL75" s="25"/>
      <c r="JM75" s="25"/>
      <c r="JN75" s="25"/>
      <c r="JO75" s="25"/>
      <c r="JP75" s="25"/>
      <c r="JQ75" s="25"/>
      <c r="JR75" s="25"/>
      <c r="JS75" s="25"/>
      <c r="JT75" s="25"/>
      <c r="JU75" s="25"/>
      <c r="JV75" s="25"/>
      <c r="JW75" s="25"/>
      <c r="JX75" s="25"/>
      <c r="JY75" s="25"/>
      <c r="JZ75" s="25"/>
      <c r="KA75" s="25"/>
      <c r="KB75" s="25"/>
      <c r="KC75" s="25"/>
      <c r="KD75" s="25"/>
      <c r="KE75" s="25"/>
      <c r="KF75" s="25"/>
      <c r="KG75" s="25"/>
      <c r="KH75" s="25"/>
      <c r="KI75" s="25"/>
      <c r="KJ75" s="25"/>
      <c r="KK75" s="25"/>
      <c r="KL75" s="25"/>
      <c r="KM75" s="25"/>
      <c r="KN75" s="25"/>
      <c r="KO75" s="25"/>
      <c r="KP75" s="25"/>
      <c r="KQ75" s="25"/>
      <c r="KR75" s="25"/>
      <c r="KS75" s="25"/>
      <c r="KT75" s="25"/>
      <c r="KU75" s="25"/>
      <c r="KV75" s="25"/>
      <c r="KW75" s="25"/>
      <c r="KX75" s="25"/>
      <c r="KY75" s="25"/>
      <c r="KZ75" s="25"/>
      <c r="LA75" s="25"/>
      <c r="LB75" s="25"/>
      <c r="LC75" s="25"/>
      <c r="LD75" s="25"/>
      <c r="LE75" s="25"/>
      <c r="LF75" s="25"/>
      <c r="LG75" s="25"/>
      <c r="LH75" s="25"/>
      <c r="LI75" s="25"/>
      <c r="LJ75" s="25"/>
      <c r="LK75" s="25"/>
      <c r="LL75" s="25"/>
      <c r="LM75" s="25"/>
      <c r="LN75" s="25"/>
      <c r="LO75" s="25"/>
      <c r="LP75" s="25"/>
      <c r="LQ75" s="25"/>
      <c r="LR75" s="25"/>
      <c r="LS75" s="25"/>
      <c r="LT75" s="25"/>
      <c r="LU75" s="25"/>
      <c r="LV75" s="25"/>
      <c r="LW75" s="25"/>
      <c r="LX75" s="25"/>
      <c r="LY75" s="25"/>
      <c r="LZ75" s="25"/>
      <c r="MA75" s="25"/>
      <c r="MB75" s="25"/>
      <c r="MC75" s="25"/>
      <c r="MD75" s="25"/>
      <c r="ME75" s="25"/>
      <c r="MF75" s="25"/>
      <c r="MG75" s="25"/>
      <c r="MH75" s="25"/>
      <c r="MI75" s="25"/>
      <c r="MJ75" s="25"/>
      <c r="MK75" s="25"/>
      <c r="ML75" s="25"/>
      <c r="MM75" s="25"/>
      <c r="MN75" s="25"/>
      <c r="MO75" s="25"/>
      <c r="MP75" s="25"/>
      <c r="MQ75" s="25"/>
      <c r="MR75" s="25"/>
      <c r="MS75" s="25"/>
      <c r="MT75" s="25"/>
      <c r="MU75" s="25"/>
      <c r="MV75" s="25"/>
      <c r="MW75" s="25"/>
      <c r="MX75" s="25"/>
      <c r="MY75" s="25"/>
      <c r="MZ75" s="25"/>
      <c r="NA75" s="25"/>
      <c r="NB75" s="25"/>
      <c r="NC75" s="25"/>
      <c r="ND75" s="25"/>
      <c r="NE75" s="25"/>
      <c r="NF75" s="25"/>
      <c r="NG75" s="25"/>
      <c r="NH75" s="25"/>
      <c r="NI75" s="25"/>
      <c r="NJ75" s="25"/>
      <c r="NK75" s="25"/>
      <c r="NL75" s="25"/>
      <c r="NM75" s="25"/>
      <c r="NN75" s="25"/>
      <c r="NO75" s="25"/>
      <c r="NP75" s="25"/>
      <c r="NQ75" s="25"/>
      <c r="NR75" s="25"/>
      <c r="NS75" s="25"/>
      <c r="NT75" s="25"/>
      <c r="NU75" s="25"/>
      <c r="NV75" s="25"/>
      <c r="NW75" s="25"/>
      <c r="NX75" s="25"/>
      <c r="NY75" s="25"/>
      <c r="NZ75" s="25"/>
      <c r="OA75" s="25"/>
      <c r="OB75" s="25"/>
      <c r="OC75" s="25"/>
      <c r="OD75" s="25"/>
      <c r="OE75" s="25"/>
      <c r="OF75" s="25"/>
      <c r="OG75" s="25"/>
      <c r="OH75" s="25"/>
      <c r="OI75" s="25"/>
      <c r="OJ75" s="25"/>
      <c r="OK75" s="25"/>
      <c r="OL75" s="25"/>
      <c r="OM75" s="25"/>
      <c r="ON75" s="25"/>
      <c r="OO75" s="25"/>
      <c r="OP75" s="25"/>
      <c r="OQ75" s="25"/>
      <c r="OR75" s="25"/>
      <c r="OS75" s="25"/>
      <c r="OT75" s="25"/>
      <c r="OU75" s="25"/>
      <c r="OV75" s="25"/>
      <c r="OW75" s="25"/>
      <c r="OX75" s="25"/>
      <c r="OY75" s="25"/>
      <c r="OZ75" s="25"/>
      <c r="PA75" s="25"/>
      <c r="PB75" s="25"/>
      <c r="PC75" s="25"/>
      <c r="PD75" s="25"/>
      <c r="PE75" s="25"/>
      <c r="PF75" s="25"/>
      <c r="PG75" s="25"/>
      <c r="PH75" s="25"/>
      <c r="PI75" s="25"/>
      <c r="PJ75" s="25"/>
      <c r="PK75" s="25"/>
      <c r="PL75" s="25"/>
      <c r="PM75" s="25"/>
      <c r="PN75" s="25"/>
      <c r="PO75" s="25"/>
      <c r="PP75" s="25"/>
      <c r="PQ75" s="25"/>
      <c r="PR75" s="25"/>
      <c r="PS75" s="25"/>
      <c r="PT75" s="25"/>
      <c r="PU75" s="25"/>
      <c r="PV75" s="25"/>
      <c r="PW75" s="25"/>
      <c r="PX75" s="25"/>
      <c r="PY75" s="25"/>
      <c r="PZ75" s="25"/>
      <c r="QA75" s="25"/>
      <c r="QB75" s="25"/>
      <c r="QC75" s="25"/>
      <c r="QD75" s="25"/>
      <c r="QE75" s="25"/>
      <c r="QF75" s="25"/>
      <c r="QG75" s="25"/>
      <c r="QH75" s="25"/>
      <c r="QI75" s="25"/>
      <c r="QJ75" s="25"/>
      <c r="QK75" s="25"/>
      <c r="QL75" s="25"/>
      <c r="QM75" s="25"/>
      <c r="QN75" s="25"/>
      <c r="QO75" s="25"/>
      <c r="QP75" s="25"/>
      <c r="QQ75" s="25"/>
      <c r="QR75" s="25"/>
      <c r="QS75" s="25"/>
      <c r="QT75" s="25"/>
      <c r="QU75" s="25"/>
      <c r="QV75" s="25"/>
      <c r="QW75" s="25"/>
      <c r="QX75" s="25"/>
      <c r="QY75" s="25"/>
      <c r="QZ75" s="25"/>
      <c r="RA75" s="25"/>
      <c r="RB75" s="25"/>
      <c r="RC75" s="25"/>
      <c r="RD75" s="25"/>
      <c r="RE75" s="25"/>
      <c r="RF75" s="25"/>
      <c r="RG75" s="25"/>
      <c r="RH75" s="25"/>
      <c r="RI75" s="25"/>
      <c r="RJ75" s="25"/>
      <c r="RK75" s="25"/>
      <c r="RL75" s="25"/>
      <c r="RM75" s="25"/>
      <c r="RN75" s="25"/>
      <c r="RO75" s="25"/>
      <c r="RP75" s="25"/>
      <c r="RQ75" s="25"/>
      <c r="RR75" s="25"/>
      <c r="RS75" s="25"/>
      <c r="RT75" s="25"/>
      <c r="RU75" s="25"/>
      <c r="RV75" s="25"/>
      <c r="RW75" s="25"/>
      <c r="RX75" s="25"/>
      <c r="RY75" s="25"/>
      <c r="RZ75" s="25"/>
      <c r="SA75" s="25"/>
      <c r="SB75" s="25"/>
      <c r="SC75" s="25"/>
      <c r="SD75" s="25"/>
      <c r="SE75" s="25"/>
      <c r="SF75" s="25"/>
      <c r="SG75" s="25"/>
      <c r="SH75" s="25"/>
      <c r="SI75" s="25"/>
      <c r="SJ75" s="25"/>
      <c r="SK75" s="25"/>
      <c r="SL75" s="25"/>
      <c r="SM75" s="25"/>
      <c r="SN75" s="25"/>
      <c r="SO75" s="25"/>
      <c r="SP75" s="25"/>
      <c r="SQ75" s="25"/>
      <c r="SR75" s="25"/>
      <c r="SS75" s="25"/>
      <c r="ST75" s="25"/>
      <c r="SU75" s="25"/>
      <c r="SV75" s="25"/>
      <c r="SW75" s="25"/>
      <c r="SX75" s="25"/>
      <c r="SY75" s="25"/>
      <c r="SZ75" s="25"/>
      <c r="TA75" s="25"/>
      <c r="TB75" s="25"/>
      <c r="TC75" s="25"/>
      <c r="TD75" s="25"/>
      <c r="TE75" s="25"/>
      <c r="TF75" s="25"/>
      <c r="TG75" s="25"/>
      <c r="TH75" s="25"/>
      <c r="TI75" s="25"/>
      <c r="TJ75" s="25"/>
      <c r="TK75" s="25"/>
      <c r="TL75" s="25"/>
      <c r="TM75" s="25"/>
      <c r="TN75" s="25"/>
      <c r="TO75" s="25"/>
      <c r="TP75" s="25"/>
      <c r="TQ75" s="25"/>
      <c r="TR75" s="25"/>
      <c r="TS75" s="25"/>
      <c r="TT75" s="25"/>
      <c r="TU75" s="25"/>
      <c r="TV75" s="25"/>
      <c r="TW75" s="25"/>
      <c r="TX75" s="25"/>
      <c r="TY75" s="25"/>
      <c r="TZ75" s="25"/>
      <c r="UA75" s="25"/>
      <c r="UB75" s="25"/>
      <c r="UC75" s="25"/>
      <c r="UD75" s="25"/>
      <c r="UE75" s="25"/>
      <c r="UF75" s="25"/>
      <c r="UG75" s="25"/>
      <c r="UH75" s="25"/>
      <c r="UI75" s="25"/>
      <c r="UJ75" s="25"/>
      <c r="UK75" s="25"/>
      <c r="UL75" s="25"/>
      <c r="UM75" s="25"/>
      <c r="UN75" s="25"/>
      <c r="UO75" s="25"/>
      <c r="UP75" s="25"/>
      <c r="UQ75" s="25"/>
      <c r="UR75" s="25"/>
      <c r="US75" s="25"/>
      <c r="UT75" s="25"/>
      <c r="UU75" s="25"/>
      <c r="UV75" s="25"/>
      <c r="UW75" s="25"/>
      <c r="UX75" s="25"/>
      <c r="UY75" s="25"/>
      <c r="UZ75" s="25"/>
      <c r="VA75" s="25"/>
      <c r="VB75" s="25"/>
      <c r="VC75" s="25"/>
      <c r="VD75" s="25"/>
      <c r="VE75" s="25"/>
      <c r="VF75" s="25"/>
      <c r="VG75" s="25"/>
      <c r="VH75" s="25"/>
      <c r="VI75" s="25"/>
      <c r="VJ75" s="25"/>
      <c r="VK75" s="25"/>
      <c r="VL75" s="25"/>
      <c r="VM75" s="25"/>
      <c r="VN75" s="25"/>
      <c r="VO75" s="25"/>
      <c r="VP75" s="25"/>
      <c r="VQ75" s="25"/>
      <c r="VR75" s="25"/>
      <c r="VS75" s="25"/>
      <c r="VT75" s="25"/>
      <c r="VU75" s="25"/>
      <c r="VV75" s="25"/>
      <c r="VW75" s="25"/>
      <c r="VX75" s="25"/>
      <c r="VY75" s="25"/>
      <c r="VZ75" s="25"/>
      <c r="WA75" s="25"/>
      <c r="WB75" s="25"/>
      <c r="WC75" s="25"/>
      <c r="WD75" s="25"/>
      <c r="WE75" s="25"/>
      <c r="WF75" s="25"/>
      <c r="WG75" s="25"/>
      <c r="WH75" s="25"/>
      <c r="WI75" s="25"/>
      <c r="WJ75" s="25"/>
      <c r="WK75" s="25"/>
      <c r="WL75" s="25"/>
      <c r="WM75" s="25"/>
      <c r="WN75" s="25"/>
      <c r="WO75" s="25"/>
      <c r="WP75" s="25"/>
      <c r="WQ75" s="25"/>
      <c r="WR75" s="25"/>
      <c r="WS75" s="25"/>
      <c r="WT75" s="25"/>
      <c r="WU75" s="25"/>
      <c r="WV75" s="25"/>
      <c r="WW75" s="25"/>
      <c r="WX75" s="25"/>
      <c r="WY75" s="25"/>
      <c r="WZ75" s="25"/>
      <c r="XA75" s="25"/>
      <c r="XB75" s="25"/>
      <c r="XC75" s="25"/>
      <c r="XD75" s="25"/>
      <c r="XE75" s="25"/>
      <c r="XF75" s="25"/>
      <c r="XG75" s="25"/>
      <c r="XH75" s="25"/>
      <c r="XI75" s="25"/>
      <c r="XJ75" s="25"/>
      <c r="XK75" s="25"/>
      <c r="XL75" s="25"/>
      <c r="XM75" s="25"/>
      <c r="XN75" s="25"/>
      <c r="XO75" s="25"/>
      <c r="XP75" s="25"/>
      <c r="XQ75" s="25"/>
      <c r="XR75" s="25"/>
      <c r="XS75" s="25"/>
      <c r="XT75" s="25"/>
      <c r="XU75" s="25"/>
      <c r="XV75" s="25"/>
      <c r="XW75" s="25"/>
      <c r="XX75" s="25"/>
      <c r="XY75" s="25"/>
      <c r="XZ75" s="25"/>
      <c r="YA75" s="25"/>
      <c r="YB75" s="25"/>
      <c r="YC75" s="25"/>
      <c r="YD75" s="25"/>
      <c r="YE75" s="25"/>
      <c r="YF75" s="25"/>
      <c r="YG75" s="25"/>
      <c r="YH75" s="25"/>
      <c r="YI75" s="25"/>
      <c r="YJ75" s="25"/>
      <c r="YK75" s="25"/>
      <c r="YL75" s="25"/>
      <c r="YM75" s="25"/>
      <c r="YN75" s="25"/>
      <c r="YO75" s="25"/>
      <c r="YP75" s="25"/>
      <c r="YQ75" s="25"/>
      <c r="YR75" s="25"/>
      <c r="YS75" s="25"/>
      <c r="YT75" s="25"/>
      <c r="YU75" s="25"/>
      <c r="YV75" s="25"/>
      <c r="YW75" s="25"/>
      <c r="YX75" s="25"/>
      <c r="YY75" s="25"/>
      <c r="YZ75" s="25"/>
      <c r="ZA75" s="25"/>
      <c r="ZB75" s="25"/>
      <c r="ZC75" s="25"/>
      <c r="ZD75" s="25"/>
      <c r="ZE75" s="25"/>
      <c r="ZF75" s="25"/>
      <c r="ZG75" s="25"/>
      <c r="ZH75" s="25"/>
      <c r="ZI75" s="25"/>
      <c r="ZJ75" s="25"/>
      <c r="ZK75" s="25"/>
      <c r="ZL75" s="25"/>
      <c r="ZM75" s="25"/>
      <c r="ZN75" s="25"/>
      <c r="ZO75" s="25"/>
      <c r="ZP75" s="25"/>
      <c r="ZQ75" s="25"/>
      <c r="ZR75" s="25"/>
      <c r="ZS75" s="25"/>
      <c r="ZT75" s="25"/>
      <c r="ZU75" s="25"/>
      <c r="ZV75" s="25"/>
      <c r="ZW75" s="25"/>
      <c r="ZX75" s="25"/>
      <c r="ZY75" s="25"/>
      <c r="ZZ75" s="25"/>
      <c r="AAA75" s="25"/>
      <c r="AAB75" s="25"/>
      <c r="AAC75" s="25"/>
      <c r="AAD75" s="25"/>
      <c r="AAE75" s="25"/>
      <c r="AAF75" s="25"/>
      <c r="AAG75" s="25"/>
      <c r="AAH75" s="25"/>
      <c r="AAI75" s="25"/>
      <c r="AAJ75" s="25"/>
      <c r="AAK75" s="25"/>
      <c r="AAL75" s="25"/>
      <c r="AAM75" s="25"/>
      <c r="AAN75" s="25"/>
      <c r="AAO75" s="25"/>
      <c r="AAP75" s="25"/>
      <c r="AAQ75" s="25"/>
      <c r="AAR75" s="25"/>
      <c r="AAS75" s="25"/>
      <c r="AAT75" s="25"/>
      <c r="AAU75" s="25"/>
      <c r="AAV75" s="25"/>
      <c r="AAW75" s="25"/>
      <c r="AAX75" s="25"/>
      <c r="AAY75" s="25"/>
      <c r="AAZ75" s="25"/>
      <c r="ABA75" s="25"/>
      <c r="ABB75" s="25"/>
      <c r="ABC75" s="25"/>
      <c r="ABD75" s="25"/>
      <c r="ABE75" s="25"/>
      <c r="ABF75" s="25"/>
      <c r="ABG75" s="25"/>
      <c r="ABH75" s="25"/>
      <c r="ABI75" s="25"/>
      <c r="ABJ75" s="25"/>
      <c r="ABK75" s="25"/>
      <c r="ABL75" s="25"/>
      <c r="ABM75" s="25"/>
      <c r="ABN75" s="25"/>
      <c r="ABO75" s="25"/>
      <c r="ABP75" s="25"/>
      <c r="ABQ75" s="25"/>
      <c r="ABR75" s="25"/>
      <c r="ABS75" s="25"/>
      <c r="ABT75" s="25"/>
      <c r="ABU75" s="25"/>
      <c r="ABV75" s="25"/>
      <c r="ABW75" s="25"/>
      <c r="ABX75" s="25"/>
      <c r="ABY75" s="25"/>
      <c r="ABZ75" s="25"/>
      <c r="ACA75" s="25"/>
      <c r="ACB75" s="25"/>
      <c r="ACC75" s="25"/>
      <c r="ACD75" s="25"/>
      <c r="ACE75" s="25"/>
      <c r="ACF75" s="25"/>
      <c r="ACG75" s="25"/>
      <c r="ACH75" s="25"/>
      <c r="ACI75" s="25"/>
      <c r="ACJ75" s="25"/>
      <c r="ACK75" s="25"/>
      <c r="ACL75" s="25"/>
      <c r="ACM75" s="25"/>
      <c r="ACN75" s="25"/>
      <c r="ACO75" s="25"/>
      <c r="ACP75" s="25"/>
      <c r="ACQ75" s="25"/>
      <c r="ACR75" s="25"/>
      <c r="ACS75" s="25"/>
      <c r="ACT75" s="25"/>
      <c r="ACU75" s="25"/>
      <c r="ACV75" s="25"/>
      <c r="ACW75" s="25"/>
      <c r="ACX75" s="25"/>
      <c r="ACY75" s="25"/>
      <c r="ACZ75" s="25"/>
      <c r="ADA75" s="25"/>
      <c r="ADB75" s="25"/>
      <c r="ADC75" s="25"/>
      <c r="ADD75" s="25"/>
      <c r="ADE75" s="25"/>
      <c r="ADF75" s="25"/>
      <c r="ADG75" s="25"/>
      <c r="ADH75" s="25"/>
      <c r="ADI75" s="25"/>
      <c r="ADJ75" s="25"/>
      <c r="ADK75" s="25"/>
      <c r="ADL75" s="25"/>
      <c r="ADM75" s="25"/>
      <c r="ADN75" s="25"/>
      <c r="ADO75" s="25"/>
      <c r="ADP75" s="25"/>
      <c r="ADQ75" s="25"/>
      <c r="ADR75" s="25"/>
      <c r="ADS75" s="25"/>
      <c r="ADT75" s="25"/>
      <c r="ADU75" s="25"/>
      <c r="ADV75" s="25"/>
      <c r="ADW75" s="25"/>
      <c r="ADX75" s="25"/>
      <c r="ADY75" s="25"/>
      <c r="ADZ75" s="25"/>
      <c r="AEA75" s="25"/>
      <c r="AEB75" s="25"/>
      <c r="AEC75" s="25"/>
      <c r="AED75" s="25"/>
      <c r="AEE75" s="25"/>
      <c r="AEF75" s="25"/>
      <c r="AEG75" s="25"/>
      <c r="AEH75" s="25"/>
      <c r="AEI75" s="25"/>
      <c r="AEJ75" s="25"/>
      <c r="AEK75" s="25"/>
      <c r="AEL75" s="25"/>
      <c r="AEM75" s="25"/>
      <c r="AEN75" s="25"/>
      <c r="AEO75" s="25"/>
      <c r="AEP75" s="25"/>
      <c r="AEQ75" s="25"/>
      <c r="AER75" s="25"/>
      <c r="AES75" s="25"/>
      <c r="AET75" s="25"/>
      <c r="AEU75" s="25"/>
      <c r="AEV75" s="25"/>
      <c r="AEW75" s="25"/>
      <c r="AEX75" s="25"/>
      <c r="AEY75" s="25"/>
      <c r="AEZ75" s="25"/>
      <c r="AFA75" s="25"/>
      <c r="AFB75" s="25"/>
      <c r="AFC75" s="25"/>
      <c r="AFD75" s="25"/>
      <c r="AFE75" s="25"/>
      <c r="AFF75" s="25"/>
      <c r="AFG75" s="25"/>
      <c r="AFH75" s="25"/>
      <c r="AFI75" s="25"/>
      <c r="AFJ75" s="25"/>
      <c r="AFK75" s="25"/>
      <c r="AFL75" s="25"/>
      <c r="AFM75" s="25"/>
      <c r="AFN75" s="25"/>
      <c r="AFO75" s="25"/>
      <c r="AFP75" s="25"/>
      <c r="AFQ75" s="25"/>
      <c r="AFR75" s="25"/>
      <c r="AFS75" s="25"/>
      <c r="AFT75" s="25"/>
      <c r="AFU75" s="25"/>
      <c r="AFV75" s="25"/>
      <c r="AFW75" s="25"/>
      <c r="AFX75" s="25"/>
      <c r="AFY75" s="25"/>
      <c r="AFZ75" s="25"/>
      <c r="AGA75" s="25"/>
      <c r="AGB75" s="25"/>
      <c r="AGC75" s="25"/>
      <c r="AGD75" s="25"/>
      <c r="AGE75" s="25"/>
      <c r="AGF75" s="25"/>
      <c r="AGG75" s="25"/>
      <c r="AGH75" s="25"/>
      <c r="AGI75" s="25"/>
      <c r="AGJ75" s="25"/>
      <c r="AGK75" s="25"/>
      <c r="AGL75" s="25"/>
      <c r="AGM75" s="25"/>
      <c r="AGN75" s="25"/>
      <c r="AGO75" s="25"/>
      <c r="AGP75" s="25"/>
      <c r="AGQ75" s="25"/>
      <c r="AGR75" s="25"/>
      <c r="AGS75" s="25"/>
      <c r="AGT75" s="25"/>
      <c r="AGU75" s="25"/>
      <c r="AGV75" s="25"/>
      <c r="AGW75" s="25"/>
      <c r="AGX75" s="25"/>
      <c r="AGY75" s="25"/>
      <c r="AGZ75" s="25"/>
      <c r="AHA75" s="25"/>
      <c r="AHB75" s="25"/>
      <c r="AHC75" s="25"/>
      <c r="AHD75" s="25"/>
      <c r="AHE75" s="25"/>
      <c r="AHF75" s="25"/>
      <c r="AHG75" s="25"/>
      <c r="AHH75" s="25"/>
      <c r="AHI75" s="25"/>
      <c r="AHJ75" s="25"/>
      <c r="AHK75" s="25"/>
      <c r="AHL75" s="25"/>
      <c r="AHM75" s="25"/>
      <c r="AHN75" s="25"/>
      <c r="AHO75" s="25"/>
      <c r="AHP75" s="25"/>
      <c r="AHQ75" s="25"/>
      <c r="AHR75" s="25"/>
      <c r="AHS75" s="25"/>
      <c r="AHT75" s="25"/>
      <c r="AHU75" s="25"/>
      <c r="AHV75" s="25"/>
      <c r="AHW75" s="25"/>
      <c r="AHX75" s="25"/>
      <c r="AHY75" s="25"/>
      <c r="AHZ75" s="25"/>
      <c r="AIA75" s="25"/>
      <c r="AIB75" s="25"/>
      <c r="AIC75" s="25"/>
      <c r="AID75" s="25"/>
      <c r="AIE75" s="25"/>
      <c r="AIF75" s="25"/>
      <c r="AIG75" s="25"/>
      <c r="AIH75" s="25"/>
      <c r="AII75" s="25"/>
      <c r="AIJ75" s="25"/>
      <c r="AIK75" s="25"/>
      <c r="AIL75" s="25"/>
      <c r="AIM75" s="25"/>
      <c r="AIN75" s="25"/>
      <c r="AIO75" s="25"/>
      <c r="AIP75" s="25"/>
      <c r="AIQ75" s="25"/>
      <c r="AIR75" s="25"/>
      <c r="AIS75" s="25"/>
      <c r="AIT75" s="25"/>
      <c r="AIU75" s="25"/>
      <c r="AIV75" s="25"/>
      <c r="AIW75" s="25"/>
      <c r="AIX75" s="25"/>
      <c r="AIY75" s="25"/>
      <c r="AIZ75" s="25"/>
      <c r="AJA75" s="25"/>
      <c r="AJB75" s="25"/>
      <c r="AJC75" s="25"/>
      <c r="AJD75" s="25"/>
      <c r="AJE75" s="25"/>
      <c r="AJF75" s="25"/>
      <c r="AJG75" s="25"/>
      <c r="AJH75" s="25"/>
      <c r="AJI75" s="25"/>
      <c r="AJJ75" s="25"/>
      <c r="AJK75" s="25"/>
      <c r="AJL75" s="25"/>
      <c r="AJM75" s="25"/>
      <c r="AJN75" s="25"/>
      <c r="AJO75" s="25"/>
      <c r="AJP75" s="25"/>
      <c r="AJQ75" s="25"/>
      <c r="AJR75" s="25"/>
      <c r="AJS75" s="25"/>
      <c r="AJT75" s="25"/>
      <c r="AJU75" s="25"/>
      <c r="AJV75" s="25"/>
      <c r="AJW75" s="25"/>
      <c r="AJX75" s="25"/>
      <c r="AJY75" s="25"/>
      <c r="AJZ75" s="60"/>
      <c r="AKA75" s="50"/>
      <c r="AKB75" s="25"/>
      <c r="AKC75" s="25"/>
      <c r="AKD75" s="50"/>
      <c r="AKE75" s="25"/>
      <c r="AKF75" s="25"/>
      <c r="AKG75" s="50"/>
      <c r="AKH75" s="25"/>
      <c r="AKI75" s="25"/>
      <c r="AKJ75" s="50"/>
      <c r="AKK75" s="25"/>
      <c r="AKL75" s="25"/>
      <c r="AKM75" s="50"/>
      <c r="AKN75" s="25"/>
      <c r="AKO75" s="25"/>
      <c r="AKP75" s="50"/>
      <c r="AKQ75" s="25"/>
      <c r="AKR75" s="25"/>
      <c r="AKS75" s="50"/>
      <c r="AKT75" s="25"/>
      <c r="AKU75" s="25"/>
      <c r="AKV75" s="25"/>
      <c r="AKW75" s="25"/>
      <c r="AKX75" s="25"/>
      <c r="AKY75" s="25"/>
      <c r="AKZ75" s="25"/>
      <c r="ALA75" s="25"/>
      <c r="ALB75" s="25"/>
      <c r="ALC75" s="25"/>
      <c r="ALD75" s="25"/>
    </row>
    <row r="76" spans="1:1003" x14ac:dyDescent="0.35">
      <c r="A76" s="1" t="s">
        <v>78</v>
      </c>
      <c r="F76" s="12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1003" x14ac:dyDescent="0.35">
      <c r="A77" s="2" t="s">
        <v>79</v>
      </c>
      <c r="F77" s="12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1003" x14ac:dyDescent="0.35">
      <c r="A78" s="2" t="s">
        <v>80</v>
      </c>
      <c r="F78" s="12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1003" x14ac:dyDescent="0.35">
      <c r="F79" s="12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ALL79" s="26"/>
      <c r="ALM79" s="26"/>
      <c r="ALO79" s="26" t="s">
        <v>81</v>
      </c>
    </row>
    <row r="80" spans="1:1003" x14ac:dyDescent="0.35">
      <c r="F80" s="12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6:1001" x14ac:dyDescent="0.35">
      <c r="F81" s="12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6:1001" x14ac:dyDescent="0.35">
      <c r="F82" s="12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6:1001" x14ac:dyDescent="0.35">
      <c r="F83" s="12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6:1001" x14ac:dyDescent="0.35">
      <c r="F84" s="12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6:1001" x14ac:dyDescent="0.35">
      <c r="F85" s="12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6:1001" x14ac:dyDescent="0.35">
      <c r="F86" s="12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6:1001" x14ac:dyDescent="0.35">
      <c r="F87" s="12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6:1001" x14ac:dyDescent="0.35">
      <c r="F88" s="12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6:1001" x14ac:dyDescent="0.35">
      <c r="F89" s="12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6:1001" x14ac:dyDescent="0.35">
      <c r="F90" s="12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6:1001" x14ac:dyDescent="0.35">
      <c r="F91" s="12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ALM91" s="27" t="s">
        <v>82</v>
      </c>
    </row>
    <row r="92" spans="6:1001" x14ac:dyDescent="0.35">
      <c r="F92" s="12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ALM92" s="27" t="s">
        <v>83</v>
      </c>
    </row>
    <row r="93" spans="6:1001" x14ac:dyDescent="0.35">
      <c r="F93" s="12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ALG93" s="28"/>
      <c r="ALH93" s="29"/>
    </row>
    <row r="94" spans="6:1001" x14ac:dyDescent="0.35">
      <c r="F94" s="12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6:1001" x14ac:dyDescent="0.35">
      <c r="F95" s="12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6:1001" x14ac:dyDescent="0.35">
      <c r="F96" s="12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6:25" x14ac:dyDescent="0.35">
      <c r="F97" s="12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6:25" x14ac:dyDescent="0.35">
      <c r="F98" s="12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6:25" x14ac:dyDescent="0.35">
      <c r="F99" s="12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6:25" x14ac:dyDescent="0.35">
      <c r="F100" s="12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6:25" x14ac:dyDescent="0.35">
      <c r="F101" s="12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6:25" x14ac:dyDescent="0.35">
      <c r="F102" s="12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6:25" x14ac:dyDescent="0.35">
      <c r="F103" s="12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6:25" x14ac:dyDescent="0.35">
      <c r="F104" s="12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6:25" x14ac:dyDescent="0.35">
      <c r="F105" s="12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6:25" x14ac:dyDescent="0.35">
      <c r="F106" s="12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6:25" x14ac:dyDescent="0.35">
      <c r="F107" s="12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6:25" x14ac:dyDescent="0.35">
      <c r="F108" s="12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6:25" x14ac:dyDescent="0.35">
      <c r="F109" s="12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6:25" x14ac:dyDescent="0.35">
      <c r="F110" s="12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6:25" x14ac:dyDescent="0.35">
      <c r="F111" s="12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6:25" x14ac:dyDescent="0.35">
      <c r="F112" s="12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6:25" x14ac:dyDescent="0.35">
      <c r="F113" s="12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6:25" x14ac:dyDescent="0.35">
      <c r="F114" s="12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6:25" x14ac:dyDescent="0.35">
      <c r="F115" s="12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6:25" x14ac:dyDescent="0.35">
      <c r="F116" s="12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6:25" x14ac:dyDescent="0.35">
      <c r="F117" s="12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6:25" x14ac:dyDescent="0.35">
      <c r="F118" s="12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6:25" x14ac:dyDescent="0.35">
      <c r="F119" s="12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6:25" x14ac:dyDescent="0.35">
      <c r="F120" s="12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6:25" x14ac:dyDescent="0.35">
      <c r="F121" s="12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6:25" x14ac:dyDescent="0.35">
      <c r="F122" s="12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6:25" x14ac:dyDescent="0.35">
      <c r="F123" s="12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6:25" x14ac:dyDescent="0.35">
      <c r="F124" s="12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6:25" x14ac:dyDescent="0.35">
      <c r="F125" s="12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6:25" x14ac:dyDescent="0.35">
      <c r="F126" s="12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6:25" x14ac:dyDescent="0.35">
      <c r="F127" s="12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6:25" x14ac:dyDescent="0.35">
      <c r="F128" s="12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6:25" x14ac:dyDescent="0.35">
      <c r="F129" s="12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6:25" x14ac:dyDescent="0.35">
      <c r="F130" s="12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6:25" x14ac:dyDescent="0.35">
      <c r="F131" s="12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6:25" x14ac:dyDescent="0.35">
      <c r="F132" s="12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6:25" x14ac:dyDescent="0.35">
      <c r="F133" s="12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6:25" x14ac:dyDescent="0.35">
      <c r="F134" s="12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6:25" x14ac:dyDescent="0.35">
      <c r="F135" s="12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6:25" x14ac:dyDescent="0.35">
      <c r="F136" s="12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6:25" x14ac:dyDescent="0.35">
      <c r="F137" s="12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6:25" x14ac:dyDescent="0.35">
      <c r="F138" s="12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6:25" x14ac:dyDescent="0.35">
      <c r="F139" s="12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6:25" x14ac:dyDescent="0.35">
      <c r="F140" s="12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6:25" x14ac:dyDescent="0.35">
      <c r="F141" s="12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6:25" x14ac:dyDescent="0.35">
      <c r="F142" s="12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6:25" x14ac:dyDescent="0.35">
      <c r="F143" s="12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6:25" x14ac:dyDescent="0.35">
      <c r="F144" s="12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6:25" x14ac:dyDescent="0.35">
      <c r="F145" s="12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6:25" x14ac:dyDescent="0.35">
      <c r="F146" s="12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6:25" x14ac:dyDescent="0.35">
      <c r="F147" s="12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6:25" x14ac:dyDescent="0.35">
      <c r="F148" s="12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6:25" x14ac:dyDescent="0.35">
      <c r="F149" s="12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6:25" x14ac:dyDescent="0.35">
      <c r="F150" s="12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6:25" x14ac:dyDescent="0.35">
      <c r="F151" s="12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6:25" x14ac:dyDescent="0.35">
      <c r="F152" s="12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6:25" x14ac:dyDescent="0.35">
      <c r="F153" s="12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6:25" x14ac:dyDescent="0.35">
      <c r="F154" s="12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6:25" x14ac:dyDescent="0.35">
      <c r="F155" s="12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6:25" x14ac:dyDescent="0.35">
      <c r="F156" s="12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6:25" x14ac:dyDescent="0.35">
      <c r="F157" s="12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6:25" x14ac:dyDescent="0.35">
      <c r="F158" s="12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6:25" x14ac:dyDescent="0.35">
      <c r="F159" s="12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6:25" x14ac:dyDescent="0.35">
      <c r="F160" s="12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6:25" x14ac:dyDescent="0.35">
      <c r="F161" s="12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6:25" x14ac:dyDescent="0.35">
      <c r="F162" s="12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6:25" x14ac:dyDescent="0.35">
      <c r="F163" s="12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6:25" x14ac:dyDescent="0.35">
      <c r="F164" s="12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6:25" x14ac:dyDescent="0.35">
      <c r="F165" s="12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6:25" x14ac:dyDescent="0.35">
      <c r="F166" s="12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6:25" x14ac:dyDescent="0.35">
      <c r="F167" s="12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6:25" x14ac:dyDescent="0.35">
      <c r="F168" s="12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6:25" x14ac:dyDescent="0.35">
      <c r="F169" s="12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6:25" x14ac:dyDescent="0.35">
      <c r="F170" s="12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6:25" x14ac:dyDescent="0.35">
      <c r="F171" s="12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6:25" x14ac:dyDescent="0.35">
      <c r="F172" s="12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6:25" x14ac:dyDescent="0.35">
      <c r="F173" s="12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6:25" x14ac:dyDescent="0.35">
      <c r="F174" s="12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6:25" x14ac:dyDescent="0.35">
      <c r="F175" s="12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6:25" x14ac:dyDescent="0.35">
      <c r="F176" s="12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6:25" x14ac:dyDescent="0.35">
      <c r="F177" s="12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6:25" x14ac:dyDescent="0.35">
      <c r="F178" s="12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6:25" x14ac:dyDescent="0.35">
      <c r="F179" s="12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6:25" x14ac:dyDescent="0.35">
      <c r="F180" s="12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6:25" x14ac:dyDescent="0.35">
      <c r="F181" s="12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6:25" x14ac:dyDescent="0.35">
      <c r="F182" s="12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6:25" x14ac:dyDescent="0.35">
      <c r="F183" s="12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6:25" x14ac:dyDescent="0.35">
      <c r="F184" s="12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6:25" x14ac:dyDescent="0.35">
      <c r="F185" s="12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6:25" x14ac:dyDescent="0.35">
      <c r="F186" s="12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6:25" x14ac:dyDescent="0.35">
      <c r="F187" s="12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6:25" x14ac:dyDescent="0.35">
      <c r="F188" s="12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6:25" x14ac:dyDescent="0.35">
      <c r="F189" s="12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6:25" x14ac:dyDescent="0.35">
      <c r="F190" s="12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6:25" x14ac:dyDescent="0.35">
      <c r="F191" s="12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6:25" x14ac:dyDescent="0.35">
      <c r="F192" s="12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6:25" x14ac:dyDescent="0.35">
      <c r="F193" s="12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6:25" x14ac:dyDescent="0.35">
      <c r="F194" s="12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6:25" x14ac:dyDescent="0.35">
      <c r="F195" s="12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6:25" x14ac:dyDescent="0.35">
      <c r="F196" s="12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6:25" x14ac:dyDescent="0.35">
      <c r="F197" s="12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6:25" x14ac:dyDescent="0.35">
      <c r="F198" s="12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6:25" x14ac:dyDescent="0.35">
      <c r="F199" s="12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6:25" x14ac:dyDescent="0.35">
      <c r="F200" s="12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6:25" x14ac:dyDescent="0.35">
      <c r="F201" s="12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6:25" x14ac:dyDescent="0.35">
      <c r="F202" s="12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6:25" x14ac:dyDescent="0.35">
      <c r="F203" s="12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6:25" x14ac:dyDescent="0.35">
      <c r="F204" s="12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6:25" x14ac:dyDescent="0.35">
      <c r="F205" s="12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6:25" x14ac:dyDescent="0.35">
      <c r="F206" s="12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6:25" x14ac:dyDescent="0.35">
      <c r="F207" s="12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6:25" x14ac:dyDescent="0.35">
      <c r="F208" s="12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6:25" x14ac:dyDescent="0.35">
      <c r="F209" s="12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6:25" x14ac:dyDescent="0.35">
      <c r="F210" s="12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6:25" x14ac:dyDescent="0.35">
      <c r="F211" s="12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6:25" x14ac:dyDescent="0.35">
      <c r="F212" s="12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6:25" x14ac:dyDescent="0.35">
      <c r="F213" s="12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6:25" x14ac:dyDescent="0.35">
      <c r="F214" s="12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6:25" x14ac:dyDescent="0.35">
      <c r="F215" s="12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6:25" x14ac:dyDescent="0.35">
      <c r="F216" s="12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6:25" x14ac:dyDescent="0.35">
      <c r="F217" s="12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6:25" x14ac:dyDescent="0.35">
      <c r="F218" s="12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6:25" x14ac:dyDescent="0.35">
      <c r="F219" s="12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6:25" x14ac:dyDescent="0.35">
      <c r="F220" s="12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6:25" x14ac:dyDescent="0.35">
      <c r="F221" s="12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6:25" x14ac:dyDescent="0.35">
      <c r="F222" s="12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6:25" x14ac:dyDescent="0.35">
      <c r="F223" s="12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6:25" x14ac:dyDescent="0.35">
      <c r="F224" s="12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6:25" x14ac:dyDescent="0.35">
      <c r="F225" s="12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6:25" x14ac:dyDescent="0.35">
      <c r="F226" s="12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6:25" x14ac:dyDescent="0.35">
      <c r="F227" s="12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6:25" x14ac:dyDescent="0.35">
      <c r="F228" s="12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6:25" x14ac:dyDescent="0.35">
      <c r="F229" s="12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6:25" x14ac:dyDescent="0.35">
      <c r="F230" s="12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6:25" x14ac:dyDescent="0.35">
      <c r="F231" s="12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6:25" x14ac:dyDescent="0.35">
      <c r="F232" s="12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6:25" x14ac:dyDescent="0.35">
      <c r="F233" s="12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6:25" x14ac:dyDescent="0.35">
      <c r="F234" s="12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6:25" x14ac:dyDescent="0.35">
      <c r="F235" s="12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6:25" x14ac:dyDescent="0.35">
      <c r="F236" s="12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6:25" x14ac:dyDescent="0.35">
      <c r="F237" s="12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6:25" x14ac:dyDescent="0.35">
      <c r="F238" s="12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6:25" x14ac:dyDescent="0.35">
      <c r="F239" s="12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6:25" x14ac:dyDescent="0.35">
      <c r="F240" s="12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6:25" x14ac:dyDescent="0.35">
      <c r="F241" s="12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6:25" x14ac:dyDescent="0.35">
      <c r="F242" s="12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6:25" x14ac:dyDescent="0.35">
      <c r="F243" s="12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6:25" x14ac:dyDescent="0.35">
      <c r="F244" s="12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6:25" x14ac:dyDescent="0.35">
      <c r="F245" s="12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6:25" x14ac:dyDescent="0.35">
      <c r="F246" s="12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6:25" x14ac:dyDescent="0.35">
      <c r="F247" s="12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6:25" x14ac:dyDescent="0.35">
      <c r="F248" s="12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6:25" x14ac:dyDescent="0.35">
      <c r="F249" s="12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6:25" x14ac:dyDescent="0.35">
      <c r="F250" s="12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6:25" x14ac:dyDescent="0.35">
      <c r="F251" s="12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6:25" x14ac:dyDescent="0.35">
      <c r="F252" s="12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6:25" x14ac:dyDescent="0.35">
      <c r="F253" s="12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6:25" x14ac:dyDescent="0.35">
      <c r="F254" s="12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6:25" x14ac:dyDescent="0.35">
      <c r="F255" s="12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6:25" x14ac:dyDescent="0.35">
      <c r="F256" s="12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6:25" x14ac:dyDescent="0.35">
      <c r="F257" s="12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6:25" x14ac:dyDescent="0.35">
      <c r="F258" s="12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6:25" x14ac:dyDescent="0.35">
      <c r="F259" s="12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6:25" x14ac:dyDescent="0.35">
      <c r="F260" s="12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6:25" x14ac:dyDescent="0.35">
      <c r="F261" s="12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6:25" x14ac:dyDescent="0.35">
      <c r="F262" s="12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6:25" x14ac:dyDescent="0.35">
      <c r="F263" s="12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6:25" x14ac:dyDescent="0.35">
      <c r="F264" s="12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6:25" x14ac:dyDescent="0.35">
      <c r="F265" s="12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6:25" x14ac:dyDescent="0.35">
      <c r="F266" s="12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6:25" x14ac:dyDescent="0.35">
      <c r="F267" s="12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6:25" x14ac:dyDescent="0.35">
      <c r="F268" s="12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6:25" x14ac:dyDescent="0.35">
      <c r="F269" s="12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6:25" x14ac:dyDescent="0.35">
      <c r="F270" s="12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6:25" x14ac:dyDescent="0.35">
      <c r="F271" s="12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6:25" x14ac:dyDescent="0.35">
      <c r="F272" s="12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6:25" x14ac:dyDescent="0.35">
      <c r="F273" s="12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6:25" x14ac:dyDescent="0.35">
      <c r="F274" s="12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6:25" x14ac:dyDescent="0.35">
      <c r="F275" s="12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6:25" x14ac:dyDescent="0.35">
      <c r="F276" s="12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6:25" x14ac:dyDescent="0.35">
      <c r="F277" s="12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6:25" x14ac:dyDescent="0.35">
      <c r="F278" s="12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6:25" x14ac:dyDescent="0.35">
      <c r="F279" s="12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6:25" x14ac:dyDescent="0.35">
      <c r="F280" s="12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6:25" x14ac:dyDescent="0.35">
      <c r="F281" s="12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6:25" x14ac:dyDescent="0.35">
      <c r="F282" s="12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6:25" x14ac:dyDescent="0.35">
      <c r="F283" s="12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6:25" x14ac:dyDescent="0.35">
      <c r="F284" s="12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6:25" x14ac:dyDescent="0.35">
      <c r="F285" s="12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6:25" x14ac:dyDescent="0.35">
      <c r="F286" s="12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6:25" x14ac:dyDescent="0.35">
      <c r="F287" s="12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6:25" x14ac:dyDescent="0.35">
      <c r="F288" s="12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6:25" x14ac:dyDescent="0.35">
      <c r="F289" s="12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6:25" x14ac:dyDescent="0.35">
      <c r="F290" s="12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6:25" x14ac:dyDescent="0.35">
      <c r="F291" s="12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6:25" x14ac:dyDescent="0.35">
      <c r="F292" s="12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6:25" x14ac:dyDescent="0.35">
      <c r="F293" s="12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6:25" x14ac:dyDescent="0.35">
      <c r="F294" s="12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6:25" x14ac:dyDescent="0.35">
      <c r="F295" s="12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6:25" x14ac:dyDescent="0.35">
      <c r="F296" s="12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6:25" x14ac:dyDescent="0.35">
      <c r="F297" s="12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6:25" x14ac:dyDescent="0.35">
      <c r="F298" s="12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6:25" x14ac:dyDescent="0.35">
      <c r="F299" s="12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6:25" x14ac:dyDescent="0.35">
      <c r="F300" s="12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6:25" x14ac:dyDescent="0.35">
      <c r="F301" s="12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6:25" x14ac:dyDescent="0.35">
      <c r="F302" s="12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6:25" x14ac:dyDescent="0.35">
      <c r="F303" s="12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6:25" x14ac:dyDescent="0.35">
      <c r="F304" s="12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6:25" x14ac:dyDescent="0.35">
      <c r="F305" s="12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6:25" x14ac:dyDescent="0.35">
      <c r="F306" s="12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6:25" x14ac:dyDescent="0.35">
      <c r="F307" s="12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6:25" x14ac:dyDescent="0.35">
      <c r="F308" s="12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6:25" x14ac:dyDescent="0.35">
      <c r="F309" s="12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6:25" x14ac:dyDescent="0.35">
      <c r="F310" s="12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6:25" x14ac:dyDescent="0.35">
      <c r="F311" s="12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6:25" x14ac:dyDescent="0.35">
      <c r="F312" s="12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6:25" x14ac:dyDescent="0.35">
      <c r="F313" s="12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6:25" x14ac:dyDescent="0.35">
      <c r="F314" s="12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6:25" x14ac:dyDescent="0.35">
      <c r="F315" s="12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6:25" x14ac:dyDescent="0.35">
      <c r="F316" s="12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6:25" x14ac:dyDescent="0.35">
      <c r="F317" s="12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6:25" x14ac:dyDescent="0.35">
      <c r="F318" s="12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6:25" x14ac:dyDescent="0.35">
      <c r="F319" s="12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6:25" x14ac:dyDescent="0.35">
      <c r="F320" s="12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6:25" x14ac:dyDescent="0.35">
      <c r="F321" s="12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6:25" x14ac:dyDescent="0.35">
      <c r="F322" s="12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6:25" x14ac:dyDescent="0.35">
      <c r="F323" s="12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6:25" x14ac:dyDescent="0.35">
      <c r="F324" s="12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6:25" x14ac:dyDescent="0.35">
      <c r="F325" s="12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6:25" x14ac:dyDescent="0.35">
      <c r="F326" s="12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6:25" x14ac:dyDescent="0.35">
      <c r="F327" s="12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6:25" x14ac:dyDescent="0.35">
      <c r="F328" s="12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6:25" x14ac:dyDescent="0.35">
      <c r="F329" s="12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6:25" x14ac:dyDescent="0.35">
      <c r="F330" s="12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6:25" x14ac:dyDescent="0.35">
      <c r="F331" s="12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6:25" x14ac:dyDescent="0.35">
      <c r="F332" s="12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6:25" x14ac:dyDescent="0.35">
      <c r="F333" s="12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6:25" x14ac:dyDescent="0.35">
      <c r="F334" s="12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6:25" x14ac:dyDescent="0.35">
      <c r="F335" s="12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6:25" x14ac:dyDescent="0.35">
      <c r="F336" s="12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6:25" x14ac:dyDescent="0.35">
      <c r="F337" s="12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6:25" x14ac:dyDescent="0.35">
      <c r="F338" s="12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6:25" x14ac:dyDescent="0.35">
      <c r="F339" s="12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6:25" x14ac:dyDescent="0.35">
      <c r="F340" s="12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6:25" x14ac:dyDescent="0.35">
      <c r="F341" s="12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6:25" x14ac:dyDescent="0.35">
      <c r="F342" s="12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6:25" x14ac:dyDescent="0.35">
      <c r="F343" s="12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6:25" x14ac:dyDescent="0.35">
      <c r="F344" s="12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6:25" x14ac:dyDescent="0.35">
      <c r="F345" s="12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6:25" x14ac:dyDescent="0.35">
      <c r="F346" s="12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6:25" x14ac:dyDescent="0.35">
      <c r="F347" s="12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6:25" x14ac:dyDescent="0.35">
      <c r="F348" s="12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6:25" x14ac:dyDescent="0.35">
      <c r="F349" s="12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6:25" x14ac:dyDescent="0.35">
      <c r="F350" s="12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6:25" x14ac:dyDescent="0.35">
      <c r="F351" s="12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6:25" x14ac:dyDescent="0.35">
      <c r="F352" s="12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6:25" x14ac:dyDescent="0.35">
      <c r="F353" s="12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6:25" x14ac:dyDescent="0.35">
      <c r="F354" s="12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6:25" x14ac:dyDescent="0.35">
      <c r="F355" s="12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6:25" x14ac:dyDescent="0.35">
      <c r="F356" s="12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6:25" x14ac:dyDescent="0.35">
      <c r="F357" s="12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6:25" x14ac:dyDescent="0.35">
      <c r="F358" s="12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6:25" x14ac:dyDescent="0.35">
      <c r="F359" s="12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6:25" x14ac:dyDescent="0.35">
      <c r="F360" s="12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6:25" x14ac:dyDescent="0.35">
      <c r="F361" s="12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6:25" x14ac:dyDescent="0.35">
      <c r="F362" s="12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6:25" x14ac:dyDescent="0.35">
      <c r="F363" s="12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6:25" x14ac:dyDescent="0.35">
      <c r="F364" s="12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6:25" x14ac:dyDescent="0.35">
      <c r="F365" s="12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6:25" x14ac:dyDescent="0.35">
      <c r="F366" s="12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6:25" x14ac:dyDescent="0.35">
      <c r="F367" s="12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6:25" x14ac:dyDescent="0.35">
      <c r="F368" s="12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6:25" x14ac:dyDescent="0.35">
      <c r="F369" s="12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6:25" x14ac:dyDescent="0.35">
      <c r="F370" s="12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6:25" x14ac:dyDescent="0.35">
      <c r="F371" s="12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6:25" x14ac:dyDescent="0.35">
      <c r="F372" s="12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6:25" x14ac:dyDescent="0.35">
      <c r="F373" s="12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6:25" x14ac:dyDescent="0.35">
      <c r="F374" s="12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6:25" x14ac:dyDescent="0.35">
      <c r="F375" s="12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6:25" x14ac:dyDescent="0.35">
      <c r="F376" s="12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6:25" x14ac:dyDescent="0.35">
      <c r="F377" s="12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6:25" x14ac:dyDescent="0.35">
      <c r="F378" s="12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6:25" x14ac:dyDescent="0.35">
      <c r="F379" s="12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6:25" x14ac:dyDescent="0.35">
      <c r="F380" s="12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6:25" x14ac:dyDescent="0.35">
      <c r="F381" s="12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6:25" x14ac:dyDescent="0.35">
      <c r="F382" s="12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6:25" x14ac:dyDescent="0.35">
      <c r="F383" s="12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6:25" x14ac:dyDescent="0.35">
      <c r="F384" s="12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6:25" x14ac:dyDescent="0.35">
      <c r="F385" s="12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6:25" x14ac:dyDescent="0.35">
      <c r="F386" s="12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6:25" x14ac:dyDescent="0.35">
      <c r="F387" s="12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6:25" x14ac:dyDescent="0.35">
      <c r="F388" s="12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6:25" x14ac:dyDescent="0.35">
      <c r="F389" s="12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6:25" x14ac:dyDescent="0.35">
      <c r="F390" s="12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6:25" x14ac:dyDescent="0.35">
      <c r="F391" s="12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6:25" x14ac:dyDescent="0.35">
      <c r="F392" s="12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6:25" x14ac:dyDescent="0.35">
      <c r="F393" s="12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6:25" x14ac:dyDescent="0.35">
      <c r="F394" s="12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6:25" x14ac:dyDescent="0.35">
      <c r="F395" s="12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6:25" x14ac:dyDescent="0.35">
      <c r="F396" s="12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6:25" x14ac:dyDescent="0.35">
      <c r="F397" s="12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6:25" x14ac:dyDescent="0.35">
      <c r="F398" s="12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6:25" x14ac:dyDescent="0.35">
      <c r="F399" s="12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6:25" x14ac:dyDescent="0.35">
      <c r="F400" s="12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6:25" x14ac:dyDescent="0.35">
      <c r="F401" s="12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6:25" x14ac:dyDescent="0.35">
      <c r="F402" s="12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6:25" x14ac:dyDescent="0.35">
      <c r="F403" s="12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6:25" x14ac:dyDescent="0.35">
      <c r="F404" s="12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6:25" x14ac:dyDescent="0.35">
      <c r="F405" s="12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6:25" x14ac:dyDescent="0.35">
      <c r="F406" s="12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6:25" x14ac:dyDescent="0.35">
      <c r="F407" s="12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6:25" x14ac:dyDescent="0.35">
      <c r="F408" s="12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6:25" x14ac:dyDescent="0.35">
      <c r="F409" s="12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6:25" x14ac:dyDescent="0.35">
      <c r="F410" s="12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6:25" x14ac:dyDescent="0.35">
      <c r="F411" s="12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6:25" x14ac:dyDescent="0.35">
      <c r="F412" s="12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6:25" x14ac:dyDescent="0.35">
      <c r="F413" s="12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6:25" x14ac:dyDescent="0.35">
      <c r="F414" s="12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6:25" x14ac:dyDescent="0.35">
      <c r="F415" s="12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6:25" x14ac:dyDescent="0.35">
      <c r="F416" s="12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6:25" x14ac:dyDescent="0.35">
      <c r="F417" s="12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6:25" x14ac:dyDescent="0.35">
      <c r="F418" s="12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6:25" x14ac:dyDescent="0.35">
      <c r="F419" s="12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6:25" x14ac:dyDescent="0.35">
      <c r="F420" s="12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6:25" x14ac:dyDescent="0.35">
      <c r="F421" s="12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6:25" x14ac:dyDescent="0.35">
      <c r="F422" s="12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6:25" x14ac:dyDescent="0.35">
      <c r="F423" s="12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6:25" x14ac:dyDescent="0.35">
      <c r="F424" s="12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6:25" x14ac:dyDescent="0.35">
      <c r="F425" s="12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6:25" x14ac:dyDescent="0.35">
      <c r="F426" s="12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6:25" x14ac:dyDescent="0.35">
      <c r="F427" s="12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6:25" x14ac:dyDescent="0.35">
      <c r="F428" s="12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6:25" x14ac:dyDescent="0.35">
      <c r="F429" s="12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6:25" x14ac:dyDescent="0.35">
      <c r="F430" s="12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6:25" x14ac:dyDescent="0.35">
      <c r="F431" s="12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6:25" x14ac:dyDescent="0.35">
      <c r="F432" s="12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6:25" x14ac:dyDescent="0.35">
      <c r="F433" s="12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6:25" x14ac:dyDescent="0.35">
      <c r="F434" s="12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6:25" x14ac:dyDescent="0.35">
      <c r="F435" s="12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6:25" x14ac:dyDescent="0.35">
      <c r="F436" s="12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6:25" x14ac:dyDescent="0.35">
      <c r="F437" s="12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6:25" x14ac:dyDescent="0.35">
      <c r="F438" s="12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6:25" x14ac:dyDescent="0.35">
      <c r="F439" s="12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6:25" x14ac:dyDescent="0.35">
      <c r="F440" s="12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6:25" x14ac:dyDescent="0.35">
      <c r="F441" s="12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6:25" x14ac:dyDescent="0.35">
      <c r="F442" s="12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6:25" x14ac:dyDescent="0.35">
      <c r="F443" s="12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6:25" x14ac:dyDescent="0.35">
      <c r="F444" s="12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6:25" x14ac:dyDescent="0.35">
      <c r="F445" s="12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6:25" x14ac:dyDescent="0.35">
      <c r="F446" s="12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6:25" x14ac:dyDescent="0.35">
      <c r="F447" s="12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6:25" x14ac:dyDescent="0.35">
      <c r="F448" s="12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6:25" x14ac:dyDescent="0.35">
      <c r="F449" s="12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6:25" x14ac:dyDescent="0.35">
      <c r="F450" s="12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6:25" x14ac:dyDescent="0.35">
      <c r="F451" s="12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6:25" x14ac:dyDescent="0.35">
      <c r="F452" s="12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6:25" x14ac:dyDescent="0.35">
      <c r="F453" s="12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6:25" x14ac:dyDescent="0.35">
      <c r="F454" s="12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6:25" x14ac:dyDescent="0.35">
      <c r="F455" s="12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6:25" x14ac:dyDescent="0.35">
      <c r="F456" s="12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6:25" x14ac:dyDescent="0.35">
      <c r="F457" s="12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6:25" x14ac:dyDescent="0.35">
      <c r="F458" s="12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6:25" x14ac:dyDescent="0.35">
      <c r="F459" s="12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6:25" x14ac:dyDescent="0.35">
      <c r="F460" s="12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6:25" x14ac:dyDescent="0.35">
      <c r="F461" s="12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6:25" x14ac:dyDescent="0.35">
      <c r="F462" s="12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6:25" x14ac:dyDescent="0.35">
      <c r="F463" s="12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6:25" x14ac:dyDescent="0.35">
      <c r="F464" s="12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6:25" x14ac:dyDescent="0.35">
      <c r="F465" s="12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6:25" x14ac:dyDescent="0.35">
      <c r="F466" s="12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6:25" x14ac:dyDescent="0.35">
      <c r="F467" s="12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6:25" x14ac:dyDescent="0.35">
      <c r="F468" s="12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6:25" x14ac:dyDescent="0.35">
      <c r="F469" s="12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6:25" x14ac:dyDescent="0.35">
      <c r="F470" s="12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6:25" x14ac:dyDescent="0.35">
      <c r="F471" s="12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6:25" x14ac:dyDescent="0.35">
      <c r="F472" s="12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6:25" x14ac:dyDescent="0.35">
      <c r="F473" s="12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6:25" x14ac:dyDescent="0.35">
      <c r="F474" s="12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6:25" x14ac:dyDescent="0.35">
      <c r="F475" s="12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6:25" x14ac:dyDescent="0.35">
      <c r="F476" s="12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6:25" x14ac:dyDescent="0.35">
      <c r="F477" s="12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6:25" x14ac:dyDescent="0.35">
      <c r="F478" s="12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6:25" x14ac:dyDescent="0.35">
      <c r="F479" s="12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6:25" x14ac:dyDescent="0.35">
      <c r="F480" s="12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6:25" x14ac:dyDescent="0.35">
      <c r="F481" s="12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6:25" x14ac:dyDescent="0.35">
      <c r="F482" s="12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6:25" x14ac:dyDescent="0.35">
      <c r="F483" s="12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6:25" x14ac:dyDescent="0.35">
      <c r="F484" s="12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6:25" x14ac:dyDescent="0.35">
      <c r="F485" s="12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6:25" x14ac:dyDescent="0.35">
      <c r="F486" s="12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6:25" x14ac:dyDescent="0.35">
      <c r="F487" s="12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6:25" x14ac:dyDescent="0.35">
      <c r="F488" s="12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6:25" x14ac:dyDescent="0.35">
      <c r="F489" s="12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6:25" x14ac:dyDescent="0.35">
      <c r="F490" s="12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6:25" x14ac:dyDescent="0.35">
      <c r="F491" s="12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6:25" x14ac:dyDescent="0.35">
      <c r="F492" s="12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6:25" x14ac:dyDescent="0.35">
      <c r="F493" s="12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6:25" x14ac:dyDescent="0.35">
      <c r="F494" s="12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6:25" x14ac:dyDescent="0.35">
      <c r="F495" s="12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6:25" x14ac:dyDescent="0.35">
      <c r="F496" s="12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6:25" x14ac:dyDescent="0.35">
      <c r="F497" s="12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6:25" x14ac:dyDescent="0.35">
      <c r="F498" s="12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6:25" x14ac:dyDescent="0.35">
      <c r="F499" s="12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6:25" x14ac:dyDescent="0.35">
      <c r="F500" s="12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6:25" x14ac:dyDescent="0.35">
      <c r="F501" s="12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6:25" x14ac:dyDescent="0.35">
      <c r="F502" s="12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6:25" x14ac:dyDescent="0.35">
      <c r="F503" s="12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6:25" x14ac:dyDescent="0.35">
      <c r="F504" s="12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6:25" x14ac:dyDescent="0.35">
      <c r="F505" s="12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6:25" x14ac:dyDescent="0.35">
      <c r="F506" s="12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6:25" x14ac:dyDescent="0.35">
      <c r="F507" s="12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6:25" x14ac:dyDescent="0.35">
      <c r="F508" s="12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6:25" x14ac:dyDescent="0.35">
      <c r="F509" s="12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6:25" x14ac:dyDescent="0.35">
      <c r="F510" s="12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6:25" x14ac:dyDescent="0.35">
      <c r="F511" s="12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6:25" x14ac:dyDescent="0.35">
      <c r="F512" s="12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6:25" x14ac:dyDescent="0.35">
      <c r="F513" s="12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6:25" x14ac:dyDescent="0.35">
      <c r="F514" s="12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6:25" x14ac:dyDescent="0.35">
      <c r="F515" s="12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6:25" x14ac:dyDescent="0.35">
      <c r="F516" s="12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6:25" x14ac:dyDescent="0.35">
      <c r="F517" s="12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6:25" x14ac:dyDescent="0.35">
      <c r="F518" s="12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6:25" x14ac:dyDescent="0.35">
      <c r="F519" s="12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6:25" x14ac:dyDescent="0.35">
      <c r="F520" s="12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6:25" x14ac:dyDescent="0.35">
      <c r="F521" s="12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6:25" x14ac:dyDescent="0.35">
      <c r="F522" s="12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6:25" x14ac:dyDescent="0.35">
      <c r="F523" s="12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6:25" x14ac:dyDescent="0.35">
      <c r="F524" s="12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6:25" x14ac:dyDescent="0.35">
      <c r="F525" s="12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6:25" x14ac:dyDescent="0.35">
      <c r="F526" s="12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6:25" x14ac:dyDescent="0.35">
      <c r="F527" s="12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6:25" x14ac:dyDescent="0.35">
      <c r="F528" s="12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6:25" x14ac:dyDescent="0.35">
      <c r="F529" s="12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6:25" x14ac:dyDescent="0.35">
      <c r="F530" s="12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6:25" x14ac:dyDescent="0.35">
      <c r="F531" s="12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6:25" x14ac:dyDescent="0.35">
      <c r="F532" s="12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6:25" x14ac:dyDescent="0.35">
      <c r="F533" s="12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6:25" x14ac:dyDescent="0.35">
      <c r="F534" s="12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6:25" x14ac:dyDescent="0.35">
      <c r="F535" s="12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6:25" x14ac:dyDescent="0.35">
      <c r="F536" s="12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6:25" x14ac:dyDescent="0.35">
      <c r="F537" s="12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6:25" x14ac:dyDescent="0.35">
      <c r="F538" s="12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6:25" x14ac:dyDescent="0.35">
      <c r="F539" s="12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6:25" x14ac:dyDescent="0.35">
      <c r="F540" s="12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6:25" x14ac:dyDescent="0.35">
      <c r="F541" s="12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6:25" x14ac:dyDescent="0.35">
      <c r="F542" s="12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6:25" x14ac:dyDescent="0.35">
      <c r="F543" s="12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6:25" x14ac:dyDescent="0.35">
      <c r="F544" s="12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6:25" x14ac:dyDescent="0.35">
      <c r="F545" s="12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6:25" x14ac:dyDescent="0.35">
      <c r="F546" s="12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6:25" x14ac:dyDescent="0.35">
      <c r="F547" s="12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6:25" x14ac:dyDescent="0.35">
      <c r="F548" s="12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6:25" x14ac:dyDescent="0.35">
      <c r="F549" s="12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6:25" x14ac:dyDescent="0.35">
      <c r="F550" s="12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6:25" x14ac:dyDescent="0.35">
      <c r="F551" s="12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6:25" x14ac:dyDescent="0.35">
      <c r="F552" s="12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6:25" x14ac:dyDescent="0.35">
      <c r="F553" s="12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6:25" x14ac:dyDescent="0.35">
      <c r="F554" s="12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6:25" x14ac:dyDescent="0.35">
      <c r="F555" s="12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6:25" x14ac:dyDescent="0.35">
      <c r="F556" s="12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6:25" x14ac:dyDescent="0.35">
      <c r="F557" s="12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6:25" x14ac:dyDescent="0.35">
      <c r="F558" s="12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6:25" x14ac:dyDescent="0.35">
      <c r="F559" s="12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6:25" x14ac:dyDescent="0.35">
      <c r="F560" s="12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6:25" x14ac:dyDescent="0.35">
      <c r="F561" s="12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6:25" x14ac:dyDescent="0.35">
      <c r="F562" s="12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6:25" x14ac:dyDescent="0.35">
      <c r="F563" s="12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6:25" x14ac:dyDescent="0.35">
      <c r="F564" s="12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6:25" x14ac:dyDescent="0.35">
      <c r="F565" s="12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6:25" x14ac:dyDescent="0.35">
      <c r="F566" s="12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6:25" x14ac:dyDescent="0.35">
      <c r="F567" s="12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6:25" x14ac:dyDescent="0.35">
      <c r="F568" s="12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6:25" x14ac:dyDescent="0.35">
      <c r="F569" s="12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6:25" x14ac:dyDescent="0.35">
      <c r="F570" s="12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6:25" x14ac:dyDescent="0.35">
      <c r="F571" s="12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6:25" x14ac:dyDescent="0.35">
      <c r="F572" s="12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6:25" x14ac:dyDescent="0.35">
      <c r="F573" s="12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6:25" x14ac:dyDescent="0.35">
      <c r="F574" s="12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6:25" x14ac:dyDescent="0.35">
      <c r="F575" s="12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6:25" x14ac:dyDescent="0.35">
      <c r="F576" s="12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6:25" x14ac:dyDescent="0.35">
      <c r="F577" s="12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6:25" x14ac:dyDescent="0.35">
      <c r="F578" s="12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6:25" x14ac:dyDescent="0.35">
      <c r="F579" s="12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6:25" x14ac:dyDescent="0.35">
      <c r="F580" s="12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6:25" x14ac:dyDescent="0.35">
      <c r="F581" s="12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6:25" x14ac:dyDescent="0.35">
      <c r="F582" s="12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6:25" x14ac:dyDescent="0.35"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6:25" x14ac:dyDescent="0.35"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6:25" x14ac:dyDescent="0.35"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6:25" x14ac:dyDescent="0.35"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6:25" x14ac:dyDescent="0.35"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6:25" x14ac:dyDescent="0.35"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6:25" x14ac:dyDescent="0.35"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6:25" x14ac:dyDescent="0.35"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6:25" x14ac:dyDescent="0.35"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6:25" x14ac:dyDescent="0.35"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7:25" x14ac:dyDescent="0.35"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7:25" x14ac:dyDescent="0.35"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7:25" x14ac:dyDescent="0.35"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7:25" x14ac:dyDescent="0.35"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7:25" x14ac:dyDescent="0.35"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7:25" x14ac:dyDescent="0.35"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7:25" x14ac:dyDescent="0.35"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7:25" x14ac:dyDescent="0.35"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7:25" x14ac:dyDescent="0.35"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7:25" x14ac:dyDescent="0.35"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7:25" x14ac:dyDescent="0.35"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7:25" x14ac:dyDescent="0.35"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7:25" x14ac:dyDescent="0.35"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7:25" x14ac:dyDescent="0.35"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7:25" x14ac:dyDescent="0.35"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7:25" x14ac:dyDescent="0.35"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7:25" x14ac:dyDescent="0.35"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7:25" x14ac:dyDescent="0.35"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7:25" x14ac:dyDescent="0.35"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7:25" x14ac:dyDescent="0.35"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7:25" x14ac:dyDescent="0.35"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7:25" x14ac:dyDescent="0.35"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7:25" x14ac:dyDescent="0.35"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7:25" x14ac:dyDescent="0.35"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7:25" x14ac:dyDescent="0.35"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7:25" x14ac:dyDescent="0.35"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7:25" x14ac:dyDescent="0.35"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7:25" x14ac:dyDescent="0.35"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7:25" x14ac:dyDescent="0.35"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7:25" x14ac:dyDescent="0.35"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7:25" x14ac:dyDescent="0.35"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7:25" x14ac:dyDescent="0.35"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7:25" x14ac:dyDescent="0.35"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7:25" x14ac:dyDescent="0.35"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7:25" x14ac:dyDescent="0.35"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7:25" x14ac:dyDescent="0.35"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7:25" x14ac:dyDescent="0.35"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7:25" x14ac:dyDescent="0.35"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7:25" x14ac:dyDescent="0.35"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7:25" x14ac:dyDescent="0.35"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7:25" x14ac:dyDescent="0.35"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7:25" x14ac:dyDescent="0.35"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7:25" x14ac:dyDescent="0.35"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7:25" x14ac:dyDescent="0.35"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7:25" x14ac:dyDescent="0.35"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7:25" x14ac:dyDescent="0.35"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7:25" x14ac:dyDescent="0.35"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7:25" x14ac:dyDescent="0.35"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7:25" x14ac:dyDescent="0.35"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7:25" x14ac:dyDescent="0.35"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7:25" x14ac:dyDescent="0.35"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7:25" x14ac:dyDescent="0.35"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7:25" x14ac:dyDescent="0.35"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7:25" x14ac:dyDescent="0.35"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7:25" x14ac:dyDescent="0.35"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7:25" x14ac:dyDescent="0.35"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7:25" x14ac:dyDescent="0.35"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7:25" x14ac:dyDescent="0.35"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7:25" x14ac:dyDescent="0.35"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7:25" x14ac:dyDescent="0.35"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7:25" x14ac:dyDescent="0.35"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7:25" x14ac:dyDescent="0.35"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7:25" x14ac:dyDescent="0.35"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7:25" x14ac:dyDescent="0.35"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7:25" x14ac:dyDescent="0.35"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7:25" x14ac:dyDescent="0.35"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7:25" x14ac:dyDescent="0.35"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7:25" x14ac:dyDescent="0.35"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7:25" x14ac:dyDescent="0.35"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7:25" x14ac:dyDescent="0.35"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7:25" x14ac:dyDescent="0.35"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7:25" x14ac:dyDescent="0.35"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7:25" x14ac:dyDescent="0.35"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7:25" x14ac:dyDescent="0.35"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7:25" x14ac:dyDescent="0.35"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7:25" x14ac:dyDescent="0.35"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7:25" x14ac:dyDescent="0.35"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7:25" x14ac:dyDescent="0.35"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7:25" x14ac:dyDescent="0.35"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7:25" x14ac:dyDescent="0.35"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7:25" x14ac:dyDescent="0.35"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7:25" x14ac:dyDescent="0.35"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7:25" x14ac:dyDescent="0.35"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7:25" x14ac:dyDescent="0.35"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7:25" x14ac:dyDescent="0.35"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7:25" x14ac:dyDescent="0.35"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7:25" x14ac:dyDescent="0.35"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7:25" x14ac:dyDescent="0.35"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7:25" x14ac:dyDescent="0.35"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7:25" x14ac:dyDescent="0.35"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7:25" x14ac:dyDescent="0.35"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7:25" x14ac:dyDescent="0.35"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7:25" x14ac:dyDescent="0.35"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7:25" x14ac:dyDescent="0.35"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7:25" x14ac:dyDescent="0.35"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7:25" x14ac:dyDescent="0.35"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7:25" x14ac:dyDescent="0.35"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7:25" x14ac:dyDescent="0.35"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7:25" x14ac:dyDescent="0.35"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7:25" x14ac:dyDescent="0.35"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7:25" x14ac:dyDescent="0.35"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7:25" x14ac:dyDescent="0.35"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7:25" x14ac:dyDescent="0.35"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7:25" x14ac:dyDescent="0.35"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7:25" x14ac:dyDescent="0.35"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7:25" x14ac:dyDescent="0.35"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7:25" x14ac:dyDescent="0.35"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7:25" x14ac:dyDescent="0.35"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7:25" x14ac:dyDescent="0.35"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7:25" x14ac:dyDescent="0.35"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7:25" x14ac:dyDescent="0.35"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7:25" x14ac:dyDescent="0.35"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7:25" x14ac:dyDescent="0.35"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7:25" x14ac:dyDescent="0.35"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7:25" x14ac:dyDescent="0.35"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7:25" x14ac:dyDescent="0.35"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7:25" x14ac:dyDescent="0.35"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7:25" x14ac:dyDescent="0.35"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7:25" x14ac:dyDescent="0.35"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7:25" x14ac:dyDescent="0.35"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7:25" x14ac:dyDescent="0.35"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7:25" x14ac:dyDescent="0.35"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7:25" x14ac:dyDescent="0.35"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7:25" x14ac:dyDescent="0.35"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7:25" x14ac:dyDescent="0.35"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7:25" x14ac:dyDescent="0.35"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7:25" x14ac:dyDescent="0.35"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7:25" x14ac:dyDescent="0.35"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7:25" x14ac:dyDescent="0.35"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7:25" x14ac:dyDescent="0.35"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7:25" x14ac:dyDescent="0.35"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7:25" x14ac:dyDescent="0.35"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7:25" x14ac:dyDescent="0.35"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7:25" x14ac:dyDescent="0.35"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7:25" x14ac:dyDescent="0.35"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7:25" x14ac:dyDescent="0.35"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7:25" x14ac:dyDescent="0.35"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7:25" x14ac:dyDescent="0.35"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7:25" x14ac:dyDescent="0.35"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7:25" x14ac:dyDescent="0.35"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7:25" x14ac:dyDescent="0.35"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7:25" x14ac:dyDescent="0.35"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7:25" x14ac:dyDescent="0.35"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7:25" x14ac:dyDescent="0.35"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7:25" x14ac:dyDescent="0.35"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7:25" x14ac:dyDescent="0.35"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7:25" x14ac:dyDescent="0.35"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7:25" x14ac:dyDescent="0.35"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7:25" x14ac:dyDescent="0.35"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7:25" x14ac:dyDescent="0.35"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7:25" x14ac:dyDescent="0.35"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7:25" x14ac:dyDescent="0.35"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7:25" x14ac:dyDescent="0.35"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7:25" x14ac:dyDescent="0.35"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7:25" x14ac:dyDescent="0.35"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7:25" x14ac:dyDescent="0.35"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7:25" x14ac:dyDescent="0.35"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7:25" x14ac:dyDescent="0.35"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7:25" x14ac:dyDescent="0.35"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7:25" x14ac:dyDescent="0.35"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7:25" x14ac:dyDescent="0.35"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7:25" x14ac:dyDescent="0.35"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7:25" x14ac:dyDescent="0.35"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7:25" x14ac:dyDescent="0.35"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7:25" x14ac:dyDescent="0.35"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7:25" x14ac:dyDescent="0.35"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7:25" x14ac:dyDescent="0.35"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7:25" x14ac:dyDescent="0.35"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7:25" x14ac:dyDescent="0.35"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7:25" x14ac:dyDescent="0.35"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7:25" x14ac:dyDescent="0.35"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7:25" x14ac:dyDescent="0.35"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7:25" x14ac:dyDescent="0.35"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7:25" x14ac:dyDescent="0.35"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7:25" x14ac:dyDescent="0.35"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7:25" x14ac:dyDescent="0.35"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7:25" x14ac:dyDescent="0.35"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7:25" x14ac:dyDescent="0.35"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7:25" x14ac:dyDescent="0.35"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7:25" x14ac:dyDescent="0.35"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7:25" x14ac:dyDescent="0.35"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7:25" x14ac:dyDescent="0.35"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7:25" x14ac:dyDescent="0.35"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7:25" x14ac:dyDescent="0.35"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7:25" x14ac:dyDescent="0.35"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7:25" x14ac:dyDescent="0.35"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7:25" x14ac:dyDescent="0.35"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7:25" x14ac:dyDescent="0.35"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7:25" x14ac:dyDescent="0.35"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7:25" x14ac:dyDescent="0.35"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7:25" x14ac:dyDescent="0.35"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7:25" x14ac:dyDescent="0.35"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7:25" x14ac:dyDescent="0.35"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7:25" x14ac:dyDescent="0.35"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7:25" x14ac:dyDescent="0.35"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7:25" x14ac:dyDescent="0.35"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7:25" x14ac:dyDescent="0.35"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7:25" x14ac:dyDescent="0.35"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7:25" x14ac:dyDescent="0.35"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7:25" x14ac:dyDescent="0.35"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7:25" x14ac:dyDescent="0.35"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7:25" x14ac:dyDescent="0.35"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7:25" x14ac:dyDescent="0.35"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7:25" x14ac:dyDescent="0.35"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7:25" x14ac:dyDescent="0.35"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7:25" x14ac:dyDescent="0.35"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7:25" x14ac:dyDescent="0.35"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7:25" x14ac:dyDescent="0.35"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7:25" x14ac:dyDescent="0.35"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7:25" x14ac:dyDescent="0.35"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7:25" x14ac:dyDescent="0.35"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7:25" x14ac:dyDescent="0.35"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7:25" x14ac:dyDescent="0.35"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7:25" x14ac:dyDescent="0.35"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7:25" x14ac:dyDescent="0.35"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7:25" x14ac:dyDescent="0.35"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7:25" x14ac:dyDescent="0.35"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7:25" x14ac:dyDescent="0.35"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7:25" x14ac:dyDescent="0.35"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7:25" x14ac:dyDescent="0.35"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7:25" x14ac:dyDescent="0.35"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7:25" x14ac:dyDescent="0.35"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7:25" x14ac:dyDescent="0.35"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7:25" x14ac:dyDescent="0.35"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7:25" x14ac:dyDescent="0.35"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7:25" x14ac:dyDescent="0.35"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7:25" x14ac:dyDescent="0.35"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7:25" x14ac:dyDescent="0.35"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7:25" x14ac:dyDescent="0.35"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7:25" x14ac:dyDescent="0.35"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7:25" x14ac:dyDescent="0.35"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7:25" x14ac:dyDescent="0.35"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7:25" x14ac:dyDescent="0.35"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7:25" x14ac:dyDescent="0.35"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7:25" x14ac:dyDescent="0.35"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7:25" x14ac:dyDescent="0.35"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7:25" x14ac:dyDescent="0.35"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7:25" x14ac:dyDescent="0.35"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7:25" x14ac:dyDescent="0.35"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7:25" x14ac:dyDescent="0.35"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7:25" x14ac:dyDescent="0.35"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7:25" x14ac:dyDescent="0.35"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7:25" x14ac:dyDescent="0.35"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7:25" x14ac:dyDescent="0.35"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7:25" x14ac:dyDescent="0.35"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7:25" x14ac:dyDescent="0.35"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7:25" x14ac:dyDescent="0.35"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7:25" x14ac:dyDescent="0.35"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7:25" x14ac:dyDescent="0.35"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7:25" x14ac:dyDescent="0.35"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7:25" x14ac:dyDescent="0.35"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7:25" x14ac:dyDescent="0.35"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7:25" x14ac:dyDescent="0.35"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7:25" x14ac:dyDescent="0.35"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7:25" x14ac:dyDescent="0.35"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7:25" x14ac:dyDescent="0.35"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7:25" x14ac:dyDescent="0.35"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7:25" x14ac:dyDescent="0.35"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7:25" x14ac:dyDescent="0.35"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7:25" x14ac:dyDescent="0.35"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7:25" x14ac:dyDescent="0.35"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7:25" x14ac:dyDescent="0.35"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7:25" x14ac:dyDescent="0.35"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7:25" x14ac:dyDescent="0.35"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7:25" x14ac:dyDescent="0.35"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7:25" x14ac:dyDescent="0.35"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7:25" x14ac:dyDescent="0.35"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7:25" x14ac:dyDescent="0.35"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7:25" x14ac:dyDescent="0.35"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7:25" x14ac:dyDescent="0.35"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7:25" x14ac:dyDescent="0.35"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7:25" x14ac:dyDescent="0.35"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7:25" x14ac:dyDescent="0.35"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7:25" x14ac:dyDescent="0.35"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7:25" x14ac:dyDescent="0.35"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7:25" x14ac:dyDescent="0.35"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7:25" x14ac:dyDescent="0.35"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7:25" x14ac:dyDescent="0.35"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7:25" x14ac:dyDescent="0.35"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7:25" x14ac:dyDescent="0.35"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7:25" x14ac:dyDescent="0.35"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7:25" x14ac:dyDescent="0.35"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7:25" x14ac:dyDescent="0.35"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7:25" x14ac:dyDescent="0.35"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7:25" x14ac:dyDescent="0.35"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7:25" x14ac:dyDescent="0.35"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7:25" x14ac:dyDescent="0.35"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7:25" x14ac:dyDescent="0.35"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7:25" x14ac:dyDescent="0.35"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7:25" x14ac:dyDescent="0.35"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7:25" x14ac:dyDescent="0.35"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7:25" x14ac:dyDescent="0.35"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7:25" x14ac:dyDescent="0.35"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7:25" x14ac:dyDescent="0.35"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7:25" x14ac:dyDescent="0.35"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7:25" x14ac:dyDescent="0.35"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7:25" x14ac:dyDescent="0.35"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7:25" x14ac:dyDescent="0.35"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7:25" x14ac:dyDescent="0.35"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7:25" x14ac:dyDescent="0.35"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7:25" x14ac:dyDescent="0.35"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7:25" x14ac:dyDescent="0.35"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7:25" x14ac:dyDescent="0.35"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7:25" x14ac:dyDescent="0.35"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7:25" x14ac:dyDescent="0.35"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7:25" x14ac:dyDescent="0.35"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7:25" x14ac:dyDescent="0.35"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7:25" x14ac:dyDescent="0.35"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7:25" x14ac:dyDescent="0.35"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7:25" x14ac:dyDescent="0.35"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7:25" x14ac:dyDescent="0.35"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7:25" x14ac:dyDescent="0.35"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7:25" x14ac:dyDescent="0.35"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7:25" x14ac:dyDescent="0.35"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7:25" x14ac:dyDescent="0.35"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7:25" x14ac:dyDescent="0.35"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7:25" x14ac:dyDescent="0.35"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7:25" x14ac:dyDescent="0.35"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7:25" x14ac:dyDescent="0.35"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7:25" x14ac:dyDescent="0.35"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7:25" x14ac:dyDescent="0.35"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7:25" x14ac:dyDescent="0.35"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7:25" x14ac:dyDescent="0.35"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7:25" x14ac:dyDescent="0.35"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7:25" x14ac:dyDescent="0.35"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7:25" x14ac:dyDescent="0.35"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7:25" x14ac:dyDescent="0.35"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7:25" x14ac:dyDescent="0.35"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7:25" x14ac:dyDescent="0.35"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7:25" x14ac:dyDescent="0.35"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7:25" x14ac:dyDescent="0.35"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7:25" x14ac:dyDescent="0.35"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7:25" x14ac:dyDescent="0.35"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7:25" x14ac:dyDescent="0.35"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7:25" x14ac:dyDescent="0.35"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7:25" x14ac:dyDescent="0.35"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7:25" x14ac:dyDescent="0.35"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7:25" x14ac:dyDescent="0.35"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7:25" x14ac:dyDescent="0.35"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7:25" x14ac:dyDescent="0.35"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7:25" x14ac:dyDescent="0.35"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7:25" x14ac:dyDescent="0.35"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7:25" x14ac:dyDescent="0.35"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7:25" x14ac:dyDescent="0.35"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7:25" x14ac:dyDescent="0.35"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7:25" x14ac:dyDescent="0.35"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7:25" x14ac:dyDescent="0.35"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7:25" x14ac:dyDescent="0.35"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7:25" x14ac:dyDescent="0.35"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7:25" x14ac:dyDescent="0.35"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7:25" x14ac:dyDescent="0.35"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7:25" x14ac:dyDescent="0.35"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7:25" x14ac:dyDescent="0.35"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7:25" x14ac:dyDescent="0.35"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7:25" x14ac:dyDescent="0.35"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7:25" x14ac:dyDescent="0.35"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7:25" x14ac:dyDescent="0.35"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7:25" x14ac:dyDescent="0.35"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7:25" x14ac:dyDescent="0.35"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7:25" x14ac:dyDescent="0.35"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7:25" x14ac:dyDescent="0.35"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7:25" x14ac:dyDescent="0.35"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7:25" x14ac:dyDescent="0.35"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7:25" x14ac:dyDescent="0.35"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7:25" x14ac:dyDescent="0.35"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7:25" x14ac:dyDescent="0.35"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7:25" x14ac:dyDescent="0.35"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7:25" x14ac:dyDescent="0.35"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7:25" x14ac:dyDescent="0.35"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7:25" x14ac:dyDescent="0.35"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7:25" x14ac:dyDescent="0.35"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7:25" x14ac:dyDescent="0.35"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7:25" x14ac:dyDescent="0.35"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7:25" x14ac:dyDescent="0.35"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7:25" x14ac:dyDescent="0.35"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7:25" x14ac:dyDescent="0.35"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7:25" x14ac:dyDescent="0.35"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7:25" x14ac:dyDescent="0.35"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7:25" x14ac:dyDescent="0.35"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7:25" x14ac:dyDescent="0.35"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7:25" x14ac:dyDescent="0.35"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7:25" x14ac:dyDescent="0.35"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7:25" x14ac:dyDescent="0.35"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7:25" x14ac:dyDescent="0.35"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7:25" x14ac:dyDescent="0.35"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7:25" x14ac:dyDescent="0.35"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7:25" x14ac:dyDescent="0.35"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7:25" x14ac:dyDescent="0.35"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7:25" x14ac:dyDescent="0.35"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7:25" x14ac:dyDescent="0.35"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7:25" x14ac:dyDescent="0.35"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7:25" x14ac:dyDescent="0.35"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7:25" x14ac:dyDescent="0.35"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7:25" x14ac:dyDescent="0.35"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7:25" x14ac:dyDescent="0.35"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7:25" x14ac:dyDescent="0.35"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7:25" x14ac:dyDescent="0.35"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7:25" x14ac:dyDescent="0.35"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7:25" x14ac:dyDescent="0.35"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7:25" x14ac:dyDescent="0.35"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7:25" x14ac:dyDescent="0.35"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7:25" x14ac:dyDescent="0.35"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7:25" x14ac:dyDescent="0.35"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7:25" x14ac:dyDescent="0.35"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7:25" x14ac:dyDescent="0.35"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7:25" x14ac:dyDescent="0.35"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7:25" x14ac:dyDescent="0.35"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7:25" x14ac:dyDescent="0.35"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7:25" x14ac:dyDescent="0.35"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7:25" x14ac:dyDescent="0.35"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7:25" x14ac:dyDescent="0.35"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7:25" x14ac:dyDescent="0.35"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7:25" x14ac:dyDescent="0.35"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7:25" x14ac:dyDescent="0.35"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7:25" x14ac:dyDescent="0.35"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7:25" x14ac:dyDescent="0.35"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7:25" x14ac:dyDescent="0.35"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7:25" x14ac:dyDescent="0.35"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7:25" x14ac:dyDescent="0.35"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7:25" x14ac:dyDescent="0.35"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7:25" x14ac:dyDescent="0.35"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7:25" x14ac:dyDescent="0.35"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7:25" x14ac:dyDescent="0.35"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7:25" x14ac:dyDescent="0.35"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7:25" x14ac:dyDescent="0.35"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7:25" x14ac:dyDescent="0.35"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7:25" x14ac:dyDescent="0.35"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7:25" x14ac:dyDescent="0.35"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7:25" x14ac:dyDescent="0.35"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7:25" x14ac:dyDescent="0.35"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7:25" x14ac:dyDescent="0.35"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7:25" x14ac:dyDescent="0.35"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7:25" x14ac:dyDescent="0.35"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7:25" x14ac:dyDescent="0.35"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7:25" x14ac:dyDescent="0.35"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7:25" x14ac:dyDescent="0.35"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7:25" x14ac:dyDescent="0.35"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7:25" x14ac:dyDescent="0.35"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7:25" x14ac:dyDescent="0.35"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7:25" x14ac:dyDescent="0.35"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7:25" x14ac:dyDescent="0.35"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7:25" x14ac:dyDescent="0.35"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7:25" x14ac:dyDescent="0.35"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7:25" x14ac:dyDescent="0.35"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7:25" x14ac:dyDescent="0.35"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7:25" x14ac:dyDescent="0.35"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7:25" x14ac:dyDescent="0.35"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7:25" x14ac:dyDescent="0.35"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7:25" x14ac:dyDescent="0.35"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7:25" x14ac:dyDescent="0.35"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7:25" x14ac:dyDescent="0.35"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7:25" x14ac:dyDescent="0.35"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7:25" x14ac:dyDescent="0.35"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7:25" x14ac:dyDescent="0.35"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7:25" x14ac:dyDescent="0.35"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7:25" x14ac:dyDescent="0.35"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7:25" x14ac:dyDescent="0.35"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7:25" x14ac:dyDescent="0.35"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7:25" x14ac:dyDescent="0.35"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7:25" x14ac:dyDescent="0.35"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7:25" x14ac:dyDescent="0.35"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7:25" x14ac:dyDescent="0.35"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7:25" x14ac:dyDescent="0.35"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7:25" x14ac:dyDescent="0.35"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7:25" x14ac:dyDescent="0.35"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7:25" x14ac:dyDescent="0.35"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7:25" x14ac:dyDescent="0.35"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7:25" x14ac:dyDescent="0.35"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7:25" x14ac:dyDescent="0.35"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7:25" x14ac:dyDescent="0.35"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7:25" x14ac:dyDescent="0.35"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7:25" x14ac:dyDescent="0.35"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7:25" x14ac:dyDescent="0.35"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7:25" x14ac:dyDescent="0.35"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7:25" x14ac:dyDescent="0.35"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7:25" x14ac:dyDescent="0.35"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7:25" x14ac:dyDescent="0.35"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7:25" x14ac:dyDescent="0.35"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7:25" x14ac:dyDescent="0.35"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7:25" x14ac:dyDescent="0.35"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7:25" x14ac:dyDescent="0.35"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7:25" x14ac:dyDescent="0.35"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7:25" x14ac:dyDescent="0.35"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7:25" x14ac:dyDescent="0.35"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7:25" x14ac:dyDescent="0.35"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7:25" x14ac:dyDescent="0.35"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7:25" x14ac:dyDescent="0.35"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7:25" x14ac:dyDescent="0.35"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7:25" x14ac:dyDescent="0.35"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7:25" x14ac:dyDescent="0.35"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7:25" x14ac:dyDescent="0.35"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7:25" x14ac:dyDescent="0.35"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7:25" x14ac:dyDescent="0.35"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7:25" x14ac:dyDescent="0.35"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7:25" x14ac:dyDescent="0.35"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7:25" x14ac:dyDescent="0.35"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7:25" x14ac:dyDescent="0.35"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7:25" x14ac:dyDescent="0.35"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7:25" x14ac:dyDescent="0.35"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7:25" x14ac:dyDescent="0.35"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7:25" x14ac:dyDescent="0.35"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7:25" x14ac:dyDescent="0.35"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7:25" x14ac:dyDescent="0.35"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7:25" x14ac:dyDescent="0.35"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7:25" x14ac:dyDescent="0.35"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7:25" x14ac:dyDescent="0.35"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7:25" x14ac:dyDescent="0.35"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7:25" x14ac:dyDescent="0.35"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7:25" x14ac:dyDescent="0.35"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7:25" x14ac:dyDescent="0.35"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7:25" x14ac:dyDescent="0.35"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7:25" x14ac:dyDescent="0.35"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7:25" x14ac:dyDescent="0.35"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7:25" x14ac:dyDescent="0.35"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7:25" x14ac:dyDescent="0.35"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7:25" x14ac:dyDescent="0.35"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7:25" x14ac:dyDescent="0.35"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7:25" x14ac:dyDescent="0.35"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7:25" x14ac:dyDescent="0.35"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7:25" x14ac:dyDescent="0.35"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7:25" x14ac:dyDescent="0.35"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7:25" x14ac:dyDescent="0.35"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7:25" x14ac:dyDescent="0.35"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7:25" x14ac:dyDescent="0.35"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7:25" x14ac:dyDescent="0.35"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7:25" x14ac:dyDescent="0.35"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7:25" x14ac:dyDescent="0.35"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7:25" x14ac:dyDescent="0.35"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7:25" x14ac:dyDescent="0.35"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7:25" x14ac:dyDescent="0.35"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7:25" x14ac:dyDescent="0.35"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7:25" x14ac:dyDescent="0.35"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7:25" x14ac:dyDescent="0.35"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7:25" x14ac:dyDescent="0.35"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7:25" x14ac:dyDescent="0.35"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7:25" x14ac:dyDescent="0.35"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7:25" x14ac:dyDescent="0.35"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7:25" x14ac:dyDescent="0.35"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7:25" x14ac:dyDescent="0.35"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7:25" x14ac:dyDescent="0.35"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7:25" x14ac:dyDescent="0.35"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7:25" x14ac:dyDescent="0.35"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7:25" x14ac:dyDescent="0.35"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7:25" x14ac:dyDescent="0.35"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7:25" x14ac:dyDescent="0.35"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7:25" x14ac:dyDescent="0.35"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7:25" x14ac:dyDescent="0.35"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7:25" x14ac:dyDescent="0.35"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7:25" x14ac:dyDescent="0.35"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7:25" x14ac:dyDescent="0.35"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7:25" x14ac:dyDescent="0.35"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7:25" x14ac:dyDescent="0.35"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7:25" x14ac:dyDescent="0.35"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7:25" x14ac:dyDescent="0.35"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7:25" x14ac:dyDescent="0.35"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7:25" x14ac:dyDescent="0.35"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7:25" x14ac:dyDescent="0.35"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7:25" x14ac:dyDescent="0.35"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7:25" x14ac:dyDescent="0.35"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7:25" x14ac:dyDescent="0.35"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7:25" x14ac:dyDescent="0.35"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7:25" x14ac:dyDescent="0.35"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7:25" x14ac:dyDescent="0.35"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7:25" x14ac:dyDescent="0.35"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7:25" x14ac:dyDescent="0.35"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7:25" x14ac:dyDescent="0.35"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7:25" x14ac:dyDescent="0.35"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7:25" x14ac:dyDescent="0.35"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7:25" x14ac:dyDescent="0.35"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7:25" x14ac:dyDescent="0.35"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7:25" x14ac:dyDescent="0.35"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7:25" x14ac:dyDescent="0.35"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7:25" x14ac:dyDescent="0.35"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7:25" x14ac:dyDescent="0.35"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7:25" x14ac:dyDescent="0.35"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7:25" x14ac:dyDescent="0.35"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7:25" x14ac:dyDescent="0.35"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7:25" x14ac:dyDescent="0.35"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7:25" x14ac:dyDescent="0.35"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7:25" x14ac:dyDescent="0.35"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7:25" x14ac:dyDescent="0.35"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7:25" x14ac:dyDescent="0.35"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7:25" x14ac:dyDescent="0.35"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7:25" x14ac:dyDescent="0.35"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7:25" x14ac:dyDescent="0.35"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7:25" x14ac:dyDescent="0.35"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7:25" x14ac:dyDescent="0.35"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7:25" x14ac:dyDescent="0.35"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7:25" x14ac:dyDescent="0.35"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7:25" x14ac:dyDescent="0.35"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7:25" x14ac:dyDescent="0.35"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7:25" x14ac:dyDescent="0.35"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7:25" x14ac:dyDescent="0.35"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7:25" x14ac:dyDescent="0.35"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7:25" x14ac:dyDescent="0.35"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7:25" x14ac:dyDescent="0.35"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7:25" x14ac:dyDescent="0.35"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7:25" x14ac:dyDescent="0.35"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7:25" x14ac:dyDescent="0.35"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7:25" x14ac:dyDescent="0.35"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7:25" x14ac:dyDescent="0.35"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7:25" x14ac:dyDescent="0.35"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7:25" x14ac:dyDescent="0.35"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7:25" x14ac:dyDescent="0.35"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7:25" x14ac:dyDescent="0.35"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7:25" x14ac:dyDescent="0.35"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7:25" x14ac:dyDescent="0.35"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7:25" x14ac:dyDescent="0.35"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7:25" x14ac:dyDescent="0.35"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7:25" x14ac:dyDescent="0.35"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7:25" x14ac:dyDescent="0.35"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7:25" x14ac:dyDescent="0.35"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7:25" x14ac:dyDescent="0.35"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7:25" x14ac:dyDescent="0.35"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7:25" x14ac:dyDescent="0.35"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7:25" x14ac:dyDescent="0.35"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7:25" x14ac:dyDescent="0.35"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7:25" x14ac:dyDescent="0.35"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7:25" x14ac:dyDescent="0.35"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7:25" x14ac:dyDescent="0.35"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7:25" x14ac:dyDescent="0.35"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7:25" x14ac:dyDescent="0.35"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7:25" x14ac:dyDescent="0.35"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7:25" x14ac:dyDescent="0.35"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7:25" x14ac:dyDescent="0.35"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7:25" x14ac:dyDescent="0.35"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7:25" x14ac:dyDescent="0.35"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7:25" x14ac:dyDescent="0.35"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7:25" x14ac:dyDescent="0.35"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7:25" x14ac:dyDescent="0.35"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7:25" x14ac:dyDescent="0.35"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7:25" x14ac:dyDescent="0.35"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7:25" x14ac:dyDescent="0.35"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7:25" x14ac:dyDescent="0.35"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7:25" x14ac:dyDescent="0.35"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7:25" x14ac:dyDescent="0.35"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7:25" x14ac:dyDescent="0.35"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7:25" x14ac:dyDescent="0.35"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7:25" x14ac:dyDescent="0.35"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7:25" x14ac:dyDescent="0.35"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7:25" x14ac:dyDescent="0.35"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7:25" x14ac:dyDescent="0.35"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7:25" x14ac:dyDescent="0.35"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7:25" x14ac:dyDescent="0.35"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7:25" x14ac:dyDescent="0.35"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7:25" x14ac:dyDescent="0.35"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7:25" x14ac:dyDescent="0.35"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7:25" x14ac:dyDescent="0.35"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7:25" x14ac:dyDescent="0.35"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7:25" x14ac:dyDescent="0.35"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7:25" x14ac:dyDescent="0.35"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7:25" x14ac:dyDescent="0.35"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7:25" x14ac:dyDescent="0.35"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7:25" x14ac:dyDescent="0.35"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7:25" x14ac:dyDescent="0.35"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7:25" x14ac:dyDescent="0.35"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7:25" x14ac:dyDescent="0.35"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7:25" x14ac:dyDescent="0.35"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7:25" x14ac:dyDescent="0.35"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7:25" x14ac:dyDescent="0.35"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7:25" x14ac:dyDescent="0.35"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7:25" x14ac:dyDescent="0.35"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7:25" x14ac:dyDescent="0.35"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7:25" x14ac:dyDescent="0.35"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7:25" x14ac:dyDescent="0.35"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7:25" x14ac:dyDescent="0.35"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7:25" x14ac:dyDescent="0.35"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7:25" x14ac:dyDescent="0.35"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7:25" x14ac:dyDescent="0.35"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7:25" x14ac:dyDescent="0.35"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7:25" x14ac:dyDescent="0.35"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7:25" x14ac:dyDescent="0.35"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7:25" x14ac:dyDescent="0.35"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7:25" x14ac:dyDescent="0.35"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7:25" x14ac:dyDescent="0.35"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7:25" x14ac:dyDescent="0.35"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7:25" x14ac:dyDescent="0.35"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7:25" x14ac:dyDescent="0.35"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7:25" x14ac:dyDescent="0.35"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7:25" x14ac:dyDescent="0.35"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7:25" x14ac:dyDescent="0.35"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7:25" x14ac:dyDescent="0.35"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7:25" x14ac:dyDescent="0.35"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7:25" x14ac:dyDescent="0.35"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7:25" x14ac:dyDescent="0.35"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7:25" x14ac:dyDescent="0.35"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7:25" x14ac:dyDescent="0.35"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7:25" x14ac:dyDescent="0.35"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7:25" x14ac:dyDescent="0.35"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7:25" x14ac:dyDescent="0.35"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7:25" x14ac:dyDescent="0.35"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7:25" x14ac:dyDescent="0.35"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7:25" x14ac:dyDescent="0.35"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7:25" x14ac:dyDescent="0.35"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7:25" x14ac:dyDescent="0.35"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7:25" x14ac:dyDescent="0.35"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7:25" x14ac:dyDescent="0.35"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7:25" x14ac:dyDescent="0.35"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7:25" x14ac:dyDescent="0.35"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7:25" x14ac:dyDescent="0.35"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7:25" x14ac:dyDescent="0.35"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7:25" x14ac:dyDescent="0.35"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7:25" x14ac:dyDescent="0.35"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7:25" x14ac:dyDescent="0.35"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7:25" x14ac:dyDescent="0.35"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7:25" x14ac:dyDescent="0.35"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7:25" x14ac:dyDescent="0.35"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7:25" x14ac:dyDescent="0.35"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7:25" x14ac:dyDescent="0.35"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7:25" x14ac:dyDescent="0.35"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7:25" x14ac:dyDescent="0.35"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7:25" x14ac:dyDescent="0.35"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7:25" x14ac:dyDescent="0.35"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7:25" x14ac:dyDescent="0.35"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7:25" x14ac:dyDescent="0.35"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7:25" x14ac:dyDescent="0.35"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7:25" x14ac:dyDescent="0.35"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7:25" x14ac:dyDescent="0.35"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7:25" x14ac:dyDescent="0.35"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7:25" x14ac:dyDescent="0.35"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7:25" x14ac:dyDescent="0.35"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7:25" x14ac:dyDescent="0.35"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7:25" x14ac:dyDescent="0.35"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7:25" x14ac:dyDescent="0.35"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7:25" x14ac:dyDescent="0.35"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7:25" x14ac:dyDescent="0.35"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7:25" x14ac:dyDescent="0.35"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7:25" x14ac:dyDescent="0.35"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7:25" x14ac:dyDescent="0.35"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7:25" x14ac:dyDescent="0.35"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7:25" x14ac:dyDescent="0.35"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7:25" x14ac:dyDescent="0.35"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7:25" x14ac:dyDescent="0.35"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7:25" x14ac:dyDescent="0.35"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7:25" x14ac:dyDescent="0.35"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7:25" x14ac:dyDescent="0.35"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7:25" x14ac:dyDescent="0.35"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7:25" x14ac:dyDescent="0.35"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7:25" x14ac:dyDescent="0.35"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7:25" x14ac:dyDescent="0.35"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7:25" x14ac:dyDescent="0.35"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7:25" x14ac:dyDescent="0.35"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7:25" x14ac:dyDescent="0.35"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7:25" x14ac:dyDescent="0.35"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7:25" x14ac:dyDescent="0.35"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7:25" x14ac:dyDescent="0.35"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7:25" x14ac:dyDescent="0.35"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7:25" x14ac:dyDescent="0.35"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7:25" x14ac:dyDescent="0.35"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7:25" x14ac:dyDescent="0.35"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7:25" x14ac:dyDescent="0.35"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7:25" x14ac:dyDescent="0.35"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7:25" x14ac:dyDescent="0.35"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7:25" x14ac:dyDescent="0.35"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7:25" x14ac:dyDescent="0.35"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7:25" x14ac:dyDescent="0.35"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7:25" x14ac:dyDescent="0.35"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7:25" x14ac:dyDescent="0.35"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7:25" x14ac:dyDescent="0.35"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7:25" x14ac:dyDescent="0.35"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7:25" x14ac:dyDescent="0.35"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7:25" x14ac:dyDescent="0.35"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7:25" x14ac:dyDescent="0.35"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7:25" x14ac:dyDescent="0.35"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7:25" x14ac:dyDescent="0.35"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7:25" x14ac:dyDescent="0.35"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7:25" x14ac:dyDescent="0.35"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7:25" x14ac:dyDescent="0.35"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7:25" x14ac:dyDescent="0.35"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7:25" x14ac:dyDescent="0.35"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7:25" x14ac:dyDescent="0.35"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7:25" x14ac:dyDescent="0.35"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7:25" x14ac:dyDescent="0.35"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7:25" x14ac:dyDescent="0.35"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7:25" x14ac:dyDescent="0.35"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7:25" x14ac:dyDescent="0.35"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7:25" x14ac:dyDescent="0.35"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7:25" x14ac:dyDescent="0.35"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7:25" x14ac:dyDescent="0.35"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7:25" x14ac:dyDescent="0.35"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7:25" x14ac:dyDescent="0.35"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7:25" x14ac:dyDescent="0.35"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7:25" x14ac:dyDescent="0.35"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7:25" x14ac:dyDescent="0.35"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7:25" x14ac:dyDescent="0.35"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7:25" x14ac:dyDescent="0.35"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7:25" x14ac:dyDescent="0.35"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7:25" x14ac:dyDescent="0.35"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7:25" x14ac:dyDescent="0.35"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7:25" x14ac:dyDescent="0.35"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7:25" x14ac:dyDescent="0.35"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7:25" x14ac:dyDescent="0.35"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7:25" x14ac:dyDescent="0.35"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7:25" x14ac:dyDescent="0.35"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7:25" x14ac:dyDescent="0.35"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7:25" x14ac:dyDescent="0.35"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7:25" x14ac:dyDescent="0.35"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7:25" x14ac:dyDescent="0.35"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7:25" x14ac:dyDescent="0.35"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7:25" x14ac:dyDescent="0.35"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7:25" x14ac:dyDescent="0.35"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7:25" x14ac:dyDescent="0.35"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7:25" x14ac:dyDescent="0.35"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7:25" x14ac:dyDescent="0.35"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7:25" x14ac:dyDescent="0.35"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7:25" x14ac:dyDescent="0.35"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7:25" x14ac:dyDescent="0.35"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7:25" x14ac:dyDescent="0.35"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7:25" x14ac:dyDescent="0.35"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7:25" x14ac:dyDescent="0.35"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7:25" x14ac:dyDescent="0.35"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7:25" x14ac:dyDescent="0.35"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7:25" x14ac:dyDescent="0.35"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7:25" x14ac:dyDescent="0.35"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7:25" x14ac:dyDescent="0.35"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7:25" x14ac:dyDescent="0.35"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7:25" x14ac:dyDescent="0.35"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7:25" x14ac:dyDescent="0.35"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7:25" x14ac:dyDescent="0.35"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7:25" x14ac:dyDescent="0.35"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7:25" x14ac:dyDescent="0.35"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7:25" x14ac:dyDescent="0.35"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7:25" x14ac:dyDescent="0.35"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7:25" x14ac:dyDescent="0.35"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7:25" x14ac:dyDescent="0.35"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7:25" x14ac:dyDescent="0.35"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7:25" x14ac:dyDescent="0.35"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7:25" x14ac:dyDescent="0.35"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7:25" x14ac:dyDescent="0.35"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7:25" x14ac:dyDescent="0.35"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7:25" x14ac:dyDescent="0.35"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7:25" x14ac:dyDescent="0.35"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7:25" x14ac:dyDescent="0.35"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7:25" x14ac:dyDescent="0.35"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7:25" x14ac:dyDescent="0.35"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7:25" x14ac:dyDescent="0.35"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7:25" x14ac:dyDescent="0.35"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7:25" x14ac:dyDescent="0.35"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7:25" x14ac:dyDescent="0.35"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7:25" x14ac:dyDescent="0.35"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7:25" x14ac:dyDescent="0.35"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7:25" x14ac:dyDescent="0.35"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7:25" x14ac:dyDescent="0.35"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7:25" x14ac:dyDescent="0.35"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7:25" x14ac:dyDescent="0.35"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7:25" x14ac:dyDescent="0.35"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7:25" x14ac:dyDescent="0.35"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7:25" x14ac:dyDescent="0.35"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7:25" x14ac:dyDescent="0.35"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7:25" x14ac:dyDescent="0.35"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7:25" x14ac:dyDescent="0.35"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7:25" x14ac:dyDescent="0.35"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7:25" x14ac:dyDescent="0.35"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7:25" x14ac:dyDescent="0.35"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7:25" x14ac:dyDescent="0.35"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7:25" x14ac:dyDescent="0.35"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7:25" x14ac:dyDescent="0.35"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7:25" x14ac:dyDescent="0.35"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7:25" x14ac:dyDescent="0.35"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7:25" x14ac:dyDescent="0.35"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7:25" x14ac:dyDescent="0.35"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7:25" x14ac:dyDescent="0.35"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7:25" x14ac:dyDescent="0.35"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7:25" x14ac:dyDescent="0.35"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7:25" x14ac:dyDescent="0.35"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7:25" x14ac:dyDescent="0.35"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7:25" x14ac:dyDescent="0.35"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7:25" x14ac:dyDescent="0.35"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7:25" x14ac:dyDescent="0.35"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7:25" x14ac:dyDescent="0.35"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7:25" x14ac:dyDescent="0.35"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7:25" x14ac:dyDescent="0.35"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7:25" x14ac:dyDescent="0.35"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7:25" x14ac:dyDescent="0.35"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7:25" x14ac:dyDescent="0.35"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7:25" x14ac:dyDescent="0.35"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7:25" x14ac:dyDescent="0.35"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7:25" x14ac:dyDescent="0.35"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7:25" x14ac:dyDescent="0.35"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7:25" x14ac:dyDescent="0.35"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7:25" x14ac:dyDescent="0.35"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7:25" x14ac:dyDescent="0.35"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7:25" x14ac:dyDescent="0.35"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7:25" x14ac:dyDescent="0.35"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7:25" x14ac:dyDescent="0.35"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7:25" x14ac:dyDescent="0.35"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7:25" x14ac:dyDescent="0.35"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7:25" x14ac:dyDescent="0.35"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7:25" x14ac:dyDescent="0.35"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7:25" x14ac:dyDescent="0.35"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7:25" x14ac:dyDescent="0.35"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7:25" x14ac:dyDescent="0.35"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7:25" x14ac:dyDescent="0.35"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7:25" x14ac:dyDescent="0.35"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7:25" x14ac:dyDescent="0.35"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7:25" x14ac:dyDescent="0.35"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7:25" x14ac:dyDescent="0.35"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7:25" x14ac:dyDescent="0.35"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7:25" x14ac:dyDescent="0.35"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7:25" x14ac:dyDescent="0.35"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7:25" x14ac:dyDescent="0.35"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7:25" x14ac:dyDescent="0.35"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7:25" x14ac:dyDescent="0.35"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7:25" x14ac:dyDescent="0.35"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7:25" x14ac:dyDescent="0.35"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7:25" x14ac:dyDescent="0.35"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7:25" x14ac:dyDescent="0.35"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7:25" x14ac:dyDescent="0.35"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7:25" x14ac:dyDescent="0.35"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7:25" x14ac:dyDescent="0.35"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7:25" x14ac:dyDescent="0.35"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7:25" x14ac:dyDescent="0.35"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7:25" x14ac:dyDescent="0.35"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7:25" x14ac:dyDescent="0.35"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7:25" x14ac:dyDescent="0.35"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7:25" x14ac:dyDescent="0.35"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7:25" x14ac:dyDescent="0.35"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7:25" x14ac:dyDescent="0.35"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7:25" x14ac:dyDescent="0.35"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7:25" x14ac:dyDescent="0.35"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7:25" x14ac:dyDescent="0.35"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7:25" x14ac:dyDescent="0.35"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7:25" x14ac:dyDescent="0.35"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7:25" x14ac:dyDescent="0.35"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7:25" x14ac:dyDescent="0.35"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7:25" x14ac:dyDescent="0.35"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7:25" x14ac:dyDescent="0.35"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7:25" x14ac:dyDescent="0.35"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7:25" x14ac:dyDescent="0.35"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7:25" x14ac:dyDescent="0.35"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7:25" x14ac:dyDescent="0.35"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7:25" x14ac:dyDescent="0.35"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7:25" x14ac:dyDescent="0.35"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7:25" x14ac:dyDescent="0.35"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7:25" x14ac:dyDescent="0.35"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7:25" x14ac:dyDescent="0.35"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7:25" x14ac:dyDescent="0.35"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7:25" x14ac:dyDescent="0.35"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7:25" x14ac:dyDescent="0.35"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7:25" x14ac:dyDescent="0.35"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7:25" x14ac:dyDescent="0.35"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7:25" x14ac:dyDescent="0.35"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7:25" x14ac:dyDescent="0.35"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7:25" x14ac:dyDescent="0.35"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7:25" x14ac:dyDescent="0.35"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7:25" x14ac:dyDescent="0.35"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7:25" x14ac:dyDescent="0.35"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7:25" x14ac:dyDescent="0.35"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7:25" x14ac:dyDescent="0.35"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7:25" x14ac:dyDescent="0.35"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7:25" x14ac:dyDescent="0.35"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7:25" x14ac:dyDescent="0.35"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7:25" x14ac:dyDescent="0.35"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7:25" x14ac:dyDescent="0.35"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7:25" x14ac:dyDescent="0.35"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7:25" x14ac:dyDescent="0.35"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7:25" x14ac:dyDescent="0.35"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7:25" x14ac:dyDescent="0.35"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7:25" x14ac:dyDescent="0.35"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7:25" x14ac:dyDescent="0.35"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7:25" x14ac:dyDescent="0.35"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7:25" x14ac:dyDescent="0.35"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7:25" x14ac:dyDescent="0.35"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7:25" x14ac:dyDescent="0.35"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7:25" x14ac:dyDescent="0.35"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7:25" x14ac:dyDescent="0.35"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7:25" x14ac:dyDescent="0.35"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7:25" x14ac:dyDescent="0.35"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7:25" x14ac:dyDescent="0.35"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7:25" x14ac:dyDescent="0.35"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7:25" x14ac:dyDescent="0.35"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7:25" x14ac:dyDescent="0.35"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7:25" x14ac:dyDescent="0.35"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7:25" x14ac:dyDescent="0.35"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7:25" x14ac:dyDescent="0.35"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7:25" x14ac:dyDescent="0.35"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7:25" x14ac:dyDescent="0.35"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7:25" x14ac:dyDescent="0.35"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7:25" x14ac:dyDescent="0.35"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7:25" x14ac:dyDescent="0.35"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7:25" x14ac:dyDescent="0.35"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7:25" x14ac:dyDescent="0.35"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7:25" x14ac:dyDescent="0.35"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7:25" x14ac:dyDescent="0.35"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7:25" x14ac:dyDescent="0.35"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7:25" x14ac:dyDescent="0.35"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7:25" x14ac:dyDescent="0.35"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7:25" x14ac:dyDescent="0.35"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7:25" x14ac:dyDescent="0.35"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7:25" x14ac:dyDescent="0.35"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7:25" x14ac:dyDescent="0.35"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7:25" x14ac:dyDescent="0.35"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7:25" x14ac:dyDescent="0.35"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7:25" x14ac:dyDescent="0.35"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7:25" x14ac:dyDescent="0.35"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7:25" x14ac:dyDescent="0.35"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7:25" x14ac:dyDescent="0.35"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7:25" x14ac:dyDescent="0.35"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7:25" x14ac:dyDescent="0.35"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7:25" x14ac:dyDescent="0.35"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7:25" x14ac:dyDescent="0.35"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7:25" x14ac:dyDescent="0.35"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7:25" x14ac:dyDescent="0.35"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7:25" x14ac:dyDescent="0.35"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7:25" x14ac:dyDescent="0.35"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7:25" x14ac:dyDescent="0.35"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7:25" x14ac:dyDescent="0.35"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7:25" x14ac:dyDescent="0.35"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7:25" x14ac:dyDescent="0.35"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7:25" x14ac:dyDescent="0.35"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7:25" x14ac:dyDescent="0.35"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7:25" x14ac:dyDescent="0.35"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7:25" x14ac:dyDescent="0.35"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7:25" x14ac:dyDescent="0.35"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7:25" x14ac:dyDescent="0.35"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7:25" x14ac:dyDescent="0.35"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7:25" x14ac:dyDescent="0.35"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7:25" x14ac:dyDescent="0.35"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7:25" x14ac:dyDescent="0.35"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7:25" x14ac:dyDescent="0.35"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7:25" x14ac:dyDescent="0.35"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7:25" x14ac:dyDescent="0.35"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7:25" x14ac:dyDescent="0.35"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7:25" x14ac:dyDescent="0.35"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7:25" x14ac:dyDescent="0.35"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7:25" x14ac:dyDescent="0.35"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7:25" x14ac:dyDescent="0.35"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7:25" x14ac:dyDescent="0.35"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7:25" x14ac:dyDescent="0.35"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7:25" x14ac:dyDescent="0.35"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7:25" x14ac:dyDescent="0.35"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7:25" x14ac:dyDescent="0.35"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7:25" x14ac:dyDescent="0.35"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7:25" x14ac:dyDescent="0.35"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7:25" x14ac:dyDescent="0.35"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7:25" x14ac:dyDescent="0.35"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7:25" x14ac:dyDescent="0.35"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7:25" x14ac:dyDescent="0.35"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7:25" x14ac:dyDescent="0.35"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7:25" x14ac:dyDescent="0.35"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7:25" x14ac:dyDescent="0.35"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7:25" x14ac:dyDescent="0.35"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7:25" x14ac:dyDescent="0.35"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7:25" x14ac:dyDescent="0.35"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7:25" x14ac:dyDescent="0.35"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7:25" x14ac:dyDescent="0.35"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7:25" x14ac:dyDescent="0.35"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7:25" x14ac:dyDescent="0.35"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7:25" x14ac:dyDescent="0.35"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7:25" x14ac:dyDescent="0.35"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7:25" x14ac:dyDescent="0.35"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7:25" x14ac:dyDescent="0.35"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7:25" x14ac:dyDescent="0.35"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7:25" x14ac:dyDescent="0.35"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7:25" x14ac:dyDescent="0.35"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7:25" x14ac:dyDescent="0.35"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7:25" x14ac:dyDescent="0.35"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7:25" x14ac:dyDescent="0.35"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7:25" x14ac:dyDescent="0.35"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7:25" x14ac:dyDescent="0.35"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7:25" x14ac:dyDescent="0.35"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7:25" x14ac:dyDescent="0.35"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7:25" x14ac:dyDescent="0.35"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7:25" x14ac:dyDescent="0.35"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7:25" x14ac:dyDescent="0.35"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7:25" x14ac:dyDescent="0.35"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7:25" x14ac:dyDescent="0.35"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7:25" x14ac:dyDescent="0.35"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7:25" x14ac:dyDescent="0.35"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7:25" x14ac:dyDescent="0.35"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7:25" x14ac:dyDescent="0.35"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7:25" x14ac:dyDescent="0.35"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7:25" x14ac:dyDescent="0.35"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7:25" x14ac:dyDescent="0.35"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7:25" x14ac:dyDescent="0.35"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7:25" x14ac:dyDescent="0.35"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7:25" x14ac:dyDescent="0.35"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7:25" x14ac:dyDescent="0.35"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7:25" x14ac:dyDescent="0.35"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7:25" x14ac:dyDescent="0.35"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7:25" x14ac:dyDescent="0.35"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7:25" x14ac:dyDescent="0.35"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7:25" x14ac:dyDescent="0.35"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7:25" x14ac:dyDescent="0.35"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7:25" x14ac:dyDescent="0.35"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7:25" x14ac:dyDescent="0.35"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7:25" x14ac:dyDescent="0.35"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7:25" x14ac:dyDescent="0.35"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7:25" x14ac:dyDescent="0.35"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7:25" x14ac:dyDescent="0.35"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7:25" x14ac:dyDescent="0.35"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7:25" x14ac:dyDescent="0.35"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7:25" x14ac:dyDescent="0.35"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7:25" x14ac:dyDescent="0.35"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7:25" x14ac:dyDescent="0.35"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7:25" x14ac:dyDescent="0.35"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7:25" x14ac:dyDescent="0.35"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7:25" x14ac:dyDescent="0.35"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7:25" x14ac:dyDescent="0.35"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7:25" x14ac:dyDescent="0.35"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7:25" x14ac:dyDescent="0.35"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7:25" x14ac:dyDescent="0.35"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7:25" x14ac:dyDescent="0.35"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7:25" x14ac:dyDescent="0.35"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7:25" x14ac:dyDescent="0.35"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7:25" x14ac:dyDescent="0.35"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7:25" x14ac:dyDescent="0.35"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7:25" x14ac:dyDescent="0.35"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7:25" x14ac:dyDescent="0.35"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7:25" x14ac:dyDescent="0.35"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7:25" x14ac:dyDescent="0.35"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7:25" x14ac:dyDescent="0.35"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7:25" x14ac:dyDescent="0.35"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7:25" x14ac:dyDescent="0.35"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7:25" x14ac:dyDescent="0.35"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7:25" x14ac:dyDescent="0.35"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7:25" x14ac:dyDescent="0.35"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7:25" x14ac:dyDescent="0.35"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7:25" x14ac:dyDescent="0.35"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7:25" x14ac:dyDescent="0.35"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7:25" x14ac:dyDescent="0.35"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7:25" x14ac:dyDescent="0.35"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7:25" x14ac:dyDescent="0.35"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7:25" x14ac:dyDescent="0.35"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7:25" x14ac:dyDescent="0.35"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7:25" x14ac:dyDescent="0.35"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7:25" x14ac:dyDescent="0.35"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7:25" x14ac:dyDescent="0.35"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7:25" x14ac:dyDescent="0.35"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7:25" x14ac:dyDescent="0.35"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7:25" x14ac:dyDescent="0.35"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7:25" x14ac:dyDescent="0.35"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7:25" x14ac:dyDescent="0.35"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7:25" x14ac:dyDescent="0.35"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7:25" x14ac:dyDescent="0.35"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7:25" x14ac:dyDescent="0.35"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7:25" x14ac:dyDescent="0.35"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7:25" x14ac:dyDescent="0.35"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7:25" x14ac:dyDescent="0.35"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7:25" x14ac:dyDescent="0.35"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7:25" x14ac:dyDescent="0.35"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7:25" x14ac:dyDescent="0.35"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7:25" x14ac:dyDescent="0.35"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7:25" x14ac:dyDescent="0.35"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7:25" x14ac:dyDescent="0.35"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7:25" x14ac:dyDescent="0.35"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7:25" x14ac:dyDescent="0.35"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7:25" x14ac:dyDescent="0.35"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7:25" x14ac:dyDescent="0.35"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7:25" x14ac:dyDescent="0.35"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7:25" x14ac:dyDescent="0.35"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7:25" x14ac:dyDescent="0.35"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7:25" x14ac:dyDescent="0.35"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7:25" x14ac:dyDescent="0.35"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7:25" x14ac:dyDescent="0.35"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7:25" x14ac:dyDescent="0.35"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7:25" x14ac:dyDescent="0.35"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7:25" x14ac:dyDescent="0.35"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7:25" x14ac:dyDescent="0.35"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7:25" x14ac:dyDescent="0.35"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7:25" x14ac:dyDescent="0.35"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7:25" x14ac:dyDescent="0.35"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7:25" x14ac:dyDescent="0.35"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7:25" x14ac:dyDescent="0.35"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7:25" x14ac:dyDescent="0.35"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7:25" x14ac:dyDescent="0.35"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7:25" x14ac:dyDescent="0.35"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7:25" x14ac:dyDescent="0.35"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7:25" x14ac:dyDescent="0.35"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7:25" x14ac:dyDescent="0.35"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7:25" x14ac:dyDescent="0.35"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7:25" x14ac:dyDescent="0.35"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7:25" x14ac:dyDescent="0.35"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7:25" x14ac:dyDescent="0.35"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7:25" x14ac:dyDescent="0.35"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7:25" x14ac:dyDescent="0.35"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7:25" x14ac:dyDescent="0.35"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7:25" x14ac:dyDescent="0.35"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7:25" x14ac:dyDescent="0.35"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7:25" x14ac:dyDescent="0.35"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7:25" x14ac:dyDescent="0.35"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7:25" x14ac:dyDescent="0.35"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7:25" x14ac:dyDescent="0.35"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7:25" x14ac:dyDescent="0.35"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7:25" x14ac:dyDescent="0.35"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7:25" x14ac:dyDescent="0.35"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7:25" x14ac:dyDescent="0.35"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7:25" x14ac:dyDescent="0.35"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7:25" x14ac:dyDescent="0.35"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7:25" x14ac:dyDescent="0.35"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7:25" x14ac:dyDescent="0.35"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7:25" x14ac:dyDescent="0.35"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7:25" x14ac:dyDescent="0.35"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7:25" x14ac:dyDescent="0.35"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7:25" x14ac:dyDescent="0.35"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7:25" x14ac:dyDescent="0.35"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7:25" x14ac:dyDescent="0.35"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7:25" x14ac:dyDescent="0.35"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7:25" x14ac:dyDescent="0.35"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7:25" x14ac:dyDescent="0.35"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7:25" x14ac:dyDescent="0.35"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7:25" x14ac:dyDescent="0.35"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7:25" x14ac:dyDescent="0.35"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7:25" x14ac:dyDescent="0.35"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7:25" x14ac:dyDescent="0.35"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7:25" x14ac:dyDescent="0.35"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7:25" x14ac:dyDescent="0.35"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7:25" x14ac:dyDescent="0.35"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7:25" x14ac:dyDescent="0.35"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7:25" x14ac:dyDescent="0.35"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7:25" x14ac:dyDescent="0.35"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7:25" x14ac:dyDescent="0.35"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7:25" x14ac:dyDescent="0.35"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7:25" x14ac:dyDescent="0.35"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7:25" x14ac:dyDescent="0.35"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7:25" x14ac:dyDescent="0.35"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7:25" x14ac:dyDescent="0.35"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7:25" x14ac:dyDescent="0.35"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7:25" x14ac:dyDescent="0.35"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7:25" x14ac:dyDescent="0.35"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7:25" x14ac:dyDescent="0.35"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7:25" x14ac:dyDescent="0.35"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7:25" x14ac:dyDescent="0.35"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7:25" x14ac:dyDescent="0.35"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7:25" x14ac:dyDescent="0.35"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7:25" x14ac:dyDescent="0.35"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7:25" x14ac:dyDescent="0.35"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7:25" x14ac:dyDescent="0.35"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7:25" x14ac:dyDescent="0.35"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7:25" x14ac:dyDescent="0.35"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7:25" x14ac:dyDescent="0.35"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7:25" x14ac:dyDescent="0.35"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7:25" x14ac:dyDescent="0.35"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7:25" x14ac:dyDescent="0.35"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7:25" x14ac:dyDescent="0.35"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7:25" x14ac:dyDescent="0.35"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7:25" x14ac:dyDescent="0.35"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7:25" x14ac:dyDescent="0.35"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7:25" x14ac:dyDescent="0.35"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7:25" x14ac:dyDescent="0.35"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7:25" x14ac:dyDescent="0.35"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7:25" x14ac:dyDescent="0.35"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7:25" x14ac:dyDescent="0.35"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7:25" x14ac:dyDescent="0.35"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7:25" x14ac:dyDescent="0.35"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7:25" x14ac:dyDescent="0.35"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7:25" x14ac:dyDescent="0.35"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7:25" x14ac:dyDescent="0.35"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7:25" x14ac:dyDescent="0.35"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7:25" x14ac:dyDescent="0.35"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7:25" x14ac:dyDescent="0.35"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7:25" x14ac:dyDescent="0.35"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7:25" x14ac:dyDescent="0.35"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7:25" x14ac:dyDescent="0.35"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7:25" x14ac:dyDescent="0.35"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7:25" x14ac:dyDescent="0.35"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7:25" x14ac:dyDescent="0.35"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7:25" x14ac:dyDescent="0.35"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7:25" x14ac:dyDescent="0.35"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7:25" x14ac:dyDescent="0.35"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7:25" x14ac:dyDescent="0.35"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7:25" x14ac:dyDescent="0.35"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7:25" x14ac:dyDescent="0.35"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7:25" x14ac:dyDescent="0.35"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7:25" x14ac:dyDescent="0.35"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7:25" x14ac:dyDescent="0.35"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7:25" x14ac:dyDescent="0.35"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7:25" x14ac:dyDescent="0.35"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7:25" x14ac:dyDescent="0.35"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7:25" x14ac:dyDescent="0.35"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7:25" x14ac:dyDescent="0.35"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7:25" x14ac:dyDescent="0.35"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7:25" x14ac:dyDescent="0.35"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7:25" x14ac:dyDescent="0.35"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7:25" x14ac:dyDescent="0.35"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7:25" x14ac:dyDescent="0.35"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7:25" x14ac:dyDescent="0.35"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7:25" x14ac:dyDescent="0.35"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7:25" x14ac:dyDescent="0.35"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7:25" x14ac:dyDescent="0.35"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7:25" x14ac:dyDescent="0.35"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7:25" x14ac:dyDescent="0.35"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7:25" x14ac:dyDescent="0.35"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7:25" x14ac:dyDescent="0.35"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7:25" x14ac:dyDescent="0.35"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7:25" x14ac:dyDescent="0.35"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7:25" x14ac:dyDescent="0.35"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7:25" x14ac:dyDescent="0.35"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7:25" x14ac:dyDescent="0.35"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7:25" x14ac:dyDescent="0.35"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7:25" x14ac:dyDescent="0.35"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7:25" x14ac:dyDescent="0.35"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7:25" x14ac:dyDescent="0.35"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7:25" x14ac:dyDescent="0.35"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7:25" x14ac:dyDescent="0.35"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7:25" x14ac:dyDescent="0.35"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7:25" x14ac:dyDescent="0.35"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7:25" x14ac:dyDescent="0.35"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7:25" x14ac:dyDescent="0.35"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7:25" x14ac:dyDescent="0.35"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7:25" x14ac:dyDescent="0.35"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7:25" x14ac:dyDescent="0.35"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7:25" x14ac:dyDescent="0.35"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7:25" x14ac:dyDescent="0.35"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7:25" x14ac:dyDescent="0.35"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7:25" x14ac:dyDescent="0.35"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7:25" x14ac:dyDescent="0.35"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7:25" x14ac:dyDescent="0.35"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7:25" x14ac:dyDescent="0.35"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7:25" x14ac:dyDescent="0.35"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7:25" x14ac:dyDescent="0.35"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7:25" x14ac:dyDescent="0.35"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7:25" x14ac:dyDescent="0.35"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7:25" x14ac:dyDescent="0.35"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7:25" x14ac:dyDescent="0.35"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7:25" x14ac:dyDescent="0.35"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7:25" x14ac:dyDescent="0.35"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7:25" x14ac:dyDescent="0.35"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7:25" x14ac:dyDescent="0.35"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7:25" x14ac:dyDescent="0.35"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7:25" x14ac:dyDescent="0.35"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7:25" x14ac:dyDescent="0.35"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7:25" x14ac:dyDescent="0.35"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7:25" x14ac:dyDescent="0.35"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7:25" x14ac:dyDescent="0.35"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7:25" x14ac:dyDescent="0.35"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7:25" x14ac:dyDescent="0.35"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7:25" x14ac:dyDescent="0.35"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7:25" x14ac:dyDescent="0.35"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7:25" x14ac:dyDescent="0.35"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7:25" x14ac:dyDescent="0.35"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7:25" x14ac:dyDescent="0.35"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7:25" x14ac:dyDescent="0.35"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7:25" x14ac:dyDescent="0.35"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7:25" x14ac:dyDescent="0.35"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7:25" x14ac:dyDescent="0.35"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7:25" x14ac:dyDescent="0.35"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7:25" x14ac:dyDescent="0.35"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7:25" x14ac:dyDescent="0.35"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7:25" x14ac:dyDescent="0.35"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7:25" x14ac:dyDescent="0.35"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7:25" x14ac:dyDescent="0.35"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7:25" x14ac:dyDescent="0.35"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7:25" x14ac:dyDescent="0.35"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7:25" x14ac:dyDescent="0.35"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7:25" x14ac:dyDescent="0.35"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7:25" x14ac:dyDescent="0.35"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7:25" x14ac:dyDescent="0.35"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7:25" x14ac:dyDescent="0.35"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7:25" x14ac:dyDescent="0.35"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7:25" x14ac:dyDescent="0.35"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7:25" x14ac:dyDescent="0.35"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7:25" x14ac:dyDescent="0.35"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7:25" x14ac:dyDescent="0.35"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7:25" x14ac:dyDescent="0.35"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7:25" x14ac:dyDescent="0.35"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7:25" x14ac:dyDescent="0.35"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7:25" x14ac:dyDescent="0.35"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7:25" x14ac:dyDescent="0.35"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7:25" x14ac:dyDescent="0.35"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7:25" x14ac:dyDescent="0.35"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7:25" x14ac:dyDescent="0.35"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7:25" x14ac:dyDescent="0.35"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7:25" x14ac:dyDescent="0.35"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7:25" x14ac:dyDescent="0.35"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7:25" x14ac:dyDescent="0.35"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7:25" x14ac:dyDescent="0.35"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7:25" x14ac:dyDescent="0.35"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7:25" x14ac:dyDescent="0.35"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7:25" x14ac:dyDescent="0.35"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7:25" x14ac:dyDescent="0.35"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7:25" x14ac:dyDescent="0.35"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7:25" x14ac:dyDescent="0.35"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7:25" x14ac:dyDescent="0.35"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7:25" x14ac:dyDescent="0.35"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7:25" x14ac:dyDescent="0.35"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7:25" x14ac:dyDescent="0.35"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7:25" x14ac:dyDescent="0.35"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7:25" x14ac:dyDescent="0.35"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7:25" x14ac:dyDescent="0.35"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7:25" x14ac:dyDescent="0.35"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7:25" x14ac:dyDescent="0.35"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7:25" x14ac:dyDescent="0.35"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7:25" x14ac:dyDescent="0.35"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7:25" x14ac:dyDescent="0.35"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7:25" x14ac:dyDescent="0.35"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7:25" x14ac:dyDescent="0.35"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7:25" x14ac:dyDescent="0.35"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7:25" x14ac:dyDescent="0.35"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7:25" x14ac:dyDescent="0.35"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7:25" x14ac:dyDescent="0.35"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7:25" x14ac:dyDescent="0.35"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7:25" x14ac:dyDescent="0.35"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7:25" x14ac:dyDescent="0.35"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7:25" x14ac:dyDescent="0.35"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7:25" x14ac:dyDescent="0.35"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7:25" x14ac:dyDescent="0.35"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7:25" x14ac:dyDescent="0.35"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7:25" x14ac:dyDescent="0.35"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7:25" x14ac:dyDescent="0.35"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7:25" x14ac:dyDescent="0.35"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7:25" x14ac:dyDescent="0.35"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7:25" x14ac:dyDescent="0.35"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7:25" x14ac:dyDescent="0.35"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7:25" x14ac:dyDescent="0.35"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7:25" x14ac:dyDescent="0.35"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7:25" x14ac:dyDescent="0.35"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7:25" x14ac:dyDescent="0.35"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7:25" x14ac:dyDescent="0.35"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7:25" x14ac:dyDescent="0.35"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7:25" x14ac:dyDescent="0.35"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7:25" x14ac:dyDescent="0.35"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7:25" x14ac:dyDescent="0.35"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7:25" x14ac:dyDescent="0.35"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7:25" x14ac:dyDescent="0.35"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7:25" x14ac:dyDescent="0.35"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7:25" x14ac:dyDescent="0.35"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7:25" x14ac:dyDescent="0.35"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7:25" x14ac:dyDescent="0.35"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7:25" x14ac:dyDescent="0.35"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7:25" x14ac:dyDescent="0.35"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7:25" x14ac:dyDescent="0.35"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7:25" x14ac:dyDescent="0.35"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7:25" x14ac:dyDescent="0.35"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7:25" x14ac:dyDescent="0.35"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7:25" x14ac:dyDescent="0.35"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7:25" x14ac:dyDescent="0.35"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7:25" x14ac:dyDescent="0.35"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7:25" x14ac:dyDescent="0.35"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7:25" x14ac:dyDescent="0.35"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7:25" x14ac:dyDescent="0.35"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7:25" x14ac:dyDescent="0.35"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7:25" x14ac:dyDescent="0.35"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7:25" x14ac:dyDescent="0.35"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7:25" x14ac:dyDescent="0.35"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7:25" x14ac:dyDescent="0.35"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7:25" x14ac:dyDescent="0.35"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7:25" x14ac:dyDescent="0.35"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7:25" x14ac:dyDescent="0.35"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7:25" x14ac:dyDescent="0.35"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7:25" x14ac:dyDescent="0.35"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7:25" x14ac:dyDescent="0.35"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7:25" x14ac:dyDescent="0.35"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7:25" x14ac:dyDescent="0.35"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7:25" x14ac:dyDescent="0.35"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7:25" x14ac:dyDescent="0.35"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7:25" x14ac:dyDescent="0.35"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7:25" x14ac:dyDescent="0.35"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7:25" x14ac:dyDescent="0.35"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7:25" x14ac:dyDescent="0.35"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7:25" x14ac:dyDescent="0.35"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7:25" x14ac:dyDescent="0.35"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7:25" x14ac:dyDescent="0.35"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7:25" x14ac:dyDescent="0.35"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7:25" x14ac:dyDescent="0.35"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7:25" x14ac:dyDescent="0.35"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7:25" x14ac:dyDescent="0.35"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7:25" x14ac:dyDescent="0.35"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7:25" x14ac:dyDescent="0.35"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7:25" x14ac:dyDescent="0.35"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7:25" x14ac:dyDescent="0.35"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7:25" x14ac:dyDescent="0.35"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7:25" x14ac:dyDescent="0.35"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7:25" x14ac:dyDescent="0.35"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7:25" x14ac:dyDescent="0.35"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7:25" x14ac:dyDescent="0.35"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7:25" x14ac:dyDescent="0.35"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7:25" x14ac:dyDescent="0.35"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7:25" x14ac:dyDescent="0.35"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7:25" x14ac:dyDescent="0.35"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7:25" x14ac:dyDescent="0.35"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7:25" x14ac:dyDescent="0.35"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7:25" x14ac:dyDescent="0.35"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7:25" x14ac:dyDescent="0.35"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7:25" x14ac:dyDescent="0.35"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7:25" x14ac:dyDescent="0.35"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7:25" x14ac:dyDescent="0.35"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7:25" x14ac:dyDescent="0.35"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7:25" x14ac:dyDescent="0.35"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7:25" x14ac:dyDescent="0.35"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7:25" x14ac:dyDescent="0.35"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7:25" x14ac:dyDescent="0.35"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7:25" x14ac:dyDescent="0.35"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7:25" x14ac:dyDescent="0.35"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7:25" x14ac:dyDescent="0.35"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7:25" x14ac:dyDescent="0.35"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7:25" x14ac:dyDescent="0.35"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7:25" x14ac:dyDescent="0.35"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7:25" x14ac:dyDescent="0.35"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7:25" x14ac:dyDescent="0.35"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7:25" x14ac:dyDescent="0.35"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7:25" x14ac:dyDescent="0.35"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7:25" x14ac:dyDescent="0.35"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7:25" x14ac:dyDescent="0.35"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7:25" x14ac:dyDescent="0.35"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7:25" x14ac:dyDescent="0.35"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7:25" x14ac:dyDescent="0.35"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7:25" x14ac:dyDescent="0.35"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7:25" x14ac:dyDescent="0.35"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7:25" x14ac:dyDescent="0.35"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7:25" x14ac:dyDescent="0.35"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7:25" x14ac:dyDescent="0.35"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7:25" x14ac:dyDescent="0.35"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7:25" x14ac:dyDescent="0.35"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7:25" x14ac:dyDescent="0.35"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7:25" x14ac:dyDescent="0.35"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7:25" x14ac:dyDescent="0.35"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7:25" x14ac:dyDescent="0.35"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7:25" x14ac:dyDescent="0.35"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7:25" x14ac:dyDescent="0.35"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7:25" x14ac:dyDescent="0.35"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7:25" x14ac:dyDescent="0.35"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7:25" x14ac:dyDescent="0.35"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7:25" x14ac:dyDescent="0.35"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7:25" x14ac:dyDescent="0.35"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7:25" x14ac:dyDescent="0.35"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7:25" x14ac:dyDescent="0.35"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7:25" x14ac:dyDescent="0.35"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7:25" x14ac:dyDescent="0.35"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7:25" x14ac:dyDescent="0.35"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7:25" x14ac:dyDescent="0.35"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7:25" x14ac:dyDescent="0.35"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7:25" x14ac:dyDescent="0.35"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7:25" x14ac:dyDescent="0.35"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7:25" x14ac:dyDescent="0.35"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7:25" x14ac:dyDescent="0.35"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7:25" x14ac:dyDescent="0.35"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7:25" x14ac:dyDescent="0.35"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7:25" x14ac:dyDescent="0.35"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7:25" x14ac:dyDescent="0.35"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7:25" x14ac:dyDescent="0.35"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7:25" x14ac:dyDescent="0.35"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7:25" x14ac:dyDescent="0.35"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7:25" x14ac:dyDescent="0.35"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7:25" x14ac:dyDescent="0.35"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7:25" x14ac:dyDescent="0.35"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7:25" x14ac:dyDescent="0.35"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7:25" x14ac:dyDescent="0.35"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7:25" x14ac:dyDescent="0.35"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7:25" x14ac:dyDescent="0.35"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7:25" x14ac:dyDescent="0.35"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7:25" x14ac:dyDescent="0.35"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7:25" x14ac:dyDescent="0.35"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7:25" x14ac:dyDescent="0.35"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7:25" x14ac:dyDescent="0.35"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7:25" x14ac:dyDescent="0.35"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7:25" x14ac:dyDescent="0.35"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7:25" x14ac:dyDescent="0.35"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7:25" x14ac:dyDescent="0.35"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7:25" x14ac:dyDescent="0.35"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7:25" x14ac:dyDescent="0.35"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7:25" x14ac:dyDescent="0.35"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7:25" x14ac:dyDescent="0.35"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7:25" x14ac:dyDescent="0.35"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7:25" x14ac:dyDescent="0.35"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7:25" x14ac:dyDescent="0.35"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7:25" x14ac:dyDescent="0.35"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7:25" x14ac:dyDescent="0.35"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7:25" x14ac:dyDescent="0.35"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7:25" x14ac:dyDescent="0.35"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7:25" x14ac:dyDescent="0.35"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7:25" x14ac:dyDescent="0.35"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7:25" x14ac:dyDescent="0.35"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7:25" x14ac:dyDescent="0.35"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7:25" x14ac:dyDescent="0.35"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7:25" x14ac:dyDescent="0.35"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7:25" x14ac:dyDescent="0.35"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7:25" x14ac:dyDescent="0.35"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7:25" x14ac:dyDescent="0.35"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7:25" x14ac:dyDescent="0.35"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7:25" x14ac:dyDescent="0.35"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7:25" x14ac:dyDescent="0.35"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7:25" x14ac:dyDescent="0.35"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7:25" x14ac:dyDescent="0.35"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7:25" x14ac:dyDescent="0.35"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7:25" x14ac:dyDescent="0.35"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7:25" x14ac:dyDescent="0.35"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7:25" x14ac:dyDescent="0.35"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7:25" x14ac:dyDescent="0.35"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7:25" x14ac:dyDescent="0.35"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7:25" x14ac:dyDescent="0.35"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7:25" x14ac:dyDescent="0.35"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7:25" x14ac:dyDescent="0.35"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7:25" x14ac:dyDescent="0.35"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7:25" x14ac:dyDescent="0.35"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7:25" x14ac:dyDescent="0.35"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7:25" x14ac:dyDescent="0.35"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7:25" x14ac:dyDescent="0.35"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7:25" x14ac:dyDescent="0.35"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7:25" x14ac:dyDescent="0.35"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7:25" x14ac:dyDescent="0.35"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7:25" x14ac:dyDescent="0.35"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7:25" x14ac:dyDescent="0.35"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7:25" x14ac:dyDescent="0.35"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7:25" x14ac:dyDescent="0.35"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7:25" x14ac:dyDescent="0.35"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7:25" x14ac:dyDescent="0.35"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7:25" x14ac:dyDescent="0.35"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7:25" x14ac:dyDescent="0.35"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7:25" x14ac:dyDescent="0.35"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7:25" x14ac:dyDescent="0.35"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7:25" x14ac:dyDescent="0.35"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7:25" x14ac:dyDescent="0.35"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7:25" x14ac:dyDescent="0.35"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7:25" x14ac:dyDescent="0.35"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7:25" x14ac:dyDescent="0.35"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7:25" x14ac:dyDescent="0.35"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7:25" x14ac:dyDescent="0.35"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7:25" x14ac:dyDescent="0.35"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7:25" x14ac:dyDescent="0.35"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7:25" x14ac:dyDescent="0.35"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7:25" x14ac:dyDescent="0.35"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7:25" x14ac:dyDescent="0.35"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7:25" x14ac:dyDescent="0.35"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7:25" x14ac:dyDescent="0.35"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7:25" x14ac:dyDescent="0.35"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7:25" x14ac:dyDescent="0.35"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7:25" x14ac:dyDescent="0.35"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7:25" x14ac:dyDescent="0.35"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7:25" x14ac:dyDescent="0.35"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7:25" x14ac:dyDescent="0.35"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7:25" x14ac:dyDescent="0.35"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7:25" x14ac:dyDescent="0.35"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7:25" x14ac:dyDescent="0.35"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7:25" x14ac:dyDescent="0.35"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7:25" x14ac:dyDescent="0.35"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7:25" x14ac:dyDescent="0.35"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7:25" x14ac:dyDescent="0.35"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7:25" x14ac:dyDescent="0.35"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7:25" x14ac:dyDescent="0.35"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7:25" x14ac:dyDescent="0.35"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7:25" x14ac:dyDescent="0.35"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7:25" x14ac:dyDescent="0.35"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7:25" x14ac:dyDescent="0.35"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7:25" x14ac:dyDescent="0.35"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7:25" x14ac:dyDescent="0.35"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7:25" x14ac:dyDescent="0.35"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7:25" x14ac:dyDescent="0.35"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7:25" x14ac:dyDescent="0.35"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7:25" x14ac:dyDescent="0.35"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7:25" x14ac:dyDescent="0.35"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7:25" x14ac:dyDescent="0.35"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7:25" x14ac:dyDescent="0.35"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7:25" x14ac:dyDescent="0.35"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7:25" x14ac:dyDescent="0.35"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7:25" x14ac:dyDescent="0.35"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7:25" x14ac:dyDescent="0.35"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7:25" x14ac:dyDescent="0.35"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7:25" x14ac:dyDescent="0.35"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7:25" x14ac:dyDescent="0.35"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7:25" x14ac:dyDescent="0.35"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7:25" x14ac:dyDescent="0.35"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7:25" x14ac:dyDescent="0.35"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7:25" x14ac:dyDescent="0.35"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7:25" x14ac:dyDescent="0.35"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7:25" x14ac:dyDescent="0.35"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7:25" x14ac:dyDescent="0.35"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7:25" x14ac:dyDescent="0.35"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7:25" x14ac:dyDescent="0.35"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7:25" x14ac:dyDescent="0.35"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7:25" x14ac:dyDescent="0.35"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7:25" x14ac:dyDescent="0.35"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7:25" x14ac:dyDescent="0.35"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7:25" x14ac:dyDescent="0.35"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7:25" x14ac:dyDescent="0.35"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7:25" x14ac:dyDescent="0.35"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7:25" x14ac:dyDescent="0.35"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7:25" x14ac:dyDescent="0.35"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7:25" x14ac:dyDescent="0.35"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7:25" x14ac:dyDescent="0.35"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7:25" x14ac:dyDescent="0.35"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7:25" x14ac:dyDescent="0.35"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7:25" x14ac:dyDescent="0.35"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7:25" x14ac:dyDescent="0.35"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7:25" x14ac:dyDescent="0.35"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7:25" x14ac:dyDescent="0.35"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7:25" x14ac:dyDescent="0.35"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7:25" x14ac:dyDescent="0.35"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7:25" x14ac:dyDescent="0.35"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7:25" x14ac:dyDescent="0.35"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7:25" x14ac:dyDescent="0.35"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7:25" x14ac:dyDescent="0.35"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7:25" x14ac:dyDescent="0.35"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7:25" x14ac:dyDescent="0.35"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7:25" x14ac:dyDescent="0.35"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7:25" x14ac:dyDescent="0.35"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7:25" x14ac:dyDescent="0.35"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7:25" x14ac:dyDescent="0.35"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7:25" x14ac:dyDescent="0.35"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7:25" x14ac:dyDescent="0.35"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7:25" x14ac:dyDescent="0.35"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7:25" x14ac:dyDescent="0.35"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7:25" x14ac:dyDescent="0.35"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7:25" x14ac:dyDescent="0.35"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7:25" x14ac:dyDescent="0.35"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7:25" x14ac:dyDescent="0.35"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7:25" x14ac:dyDescent="0.35"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7:25" x14ac:dyDescent="0.35"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7:25" x14ac:dyDescent="0.35"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7:25" x14ac:dyDescent="0.35"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7:25" x14ac:dyDescent="0.35"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7:25" x14ac:dyDescent="0.35"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7:25" x14ac:dyDescent="0.35"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7:25" x14ac:dyDescent="0.35"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7:25" x14ac:dyDescent="0.35"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7:25" x14ac:dyDescent="0.35"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7:25" x14ac:dyDescent="0.35"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7:25" x14ac:dyDescent="0.35"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7:25" x14ac:dyDescent="0.35"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7:25" x14ac:dyDescent="0.35"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7:25" x14ac:dyDescent="0.35"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7:25" x14ac:dyDescent="0.35"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7:25" x14ac:dyDescent="0.35"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7:25" x14ac:dyDescent="0.35"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7:25" x14ac:dyDescent="0.35"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7:25" x14ac:dyDescent="0.35"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7:25" x14ac:dyDescent="0.35"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7:25" x14ac:dyDescent="0.35"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7:25" x14ac:dyDescent="0.35"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7:25" x14ac:dyDescent="0.35"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7:25" x14ac:dyDescent="0.35"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7:25" x14ac:dyDescent="0.35"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7:25" x14ac:dyDescent="0.35"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7:25" x14ac:dyDescent="0.35"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7:25" x14ac:dyDescent="0.35"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7:25" x14ac:dyDescent="0.35"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7:25" x14ac:dyDescent="0.35"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7:25" x14ac:dyDescent="0.35"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7:25" x14ac:dyDescent="0.35"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7:25" x14ac:dyDescent="0.35"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7:25" x14ac:dyDescent="0.35"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7:25" x14ac:dyDescent="0.35"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7:25" x14ac:dyDescent="0.35"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7:25" x14ac:dyDescent="0.35"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7:25" x14ac:dyDescent="0.35"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7:25" x14ac:dyDescent="0.35"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7:25" x14ac:dyDescent="0.35"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7:25" x14ac:dyDescent="0.35"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7:25" x14ac:dyDescent="0.35"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7:25" x14ac:dyDescent="0.35"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7:25" x14ac:dyDescent="0.35"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7:25" x14ac:dyDescent="0.35"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7:25" x14ac:dyDescent="0.35"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7:25" x14ac:dyDescent="0.35"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7:25" x14ac:dyDescent="0.35"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7:25" x14ac:dyDescent="0.35"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7:25" x14ac:dyDescent="0.35"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7:25" x14ac:dyDescent="0.35"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7:25" x14ac:dyDescent="0.35"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7:25" x14ac:dyDescent="0.35"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7:25" x14ac:dyDescent="0.35"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7:25" x14ac:dyDescent="0.35"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7:25" x14ac:dyDescent="0.35"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7:25" x14ac:dyDescent="0.35"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7:25" x14ac:dyDescent="0.35"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7:25" x14ac:dyDescent="0.35"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7:25" x14ac:dyDescent="0.35"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7:25" x14ac:dyDescent="0.35"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7:25" x14ac:dyDescent="0.35"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7:25" x14ac:dyDescent="0.35"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7:25" x14ac:dyDescent="0.35"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7:25" x14ac:dyDescent="0.35"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7:25" x14ac:dyDescent="0.35"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7:25" x14ac:dyDescent="0.35"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7:25" x14ac:dyDescent="0.35"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7:25" x14ac:dyDescent="0.35"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7:25" x14ac:dyDescent="0.35"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7:25" x14ac:dyDescent="0.35"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7:25" x14ac:dyDescent="0.35"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7:25" x14ac:dyDescent="0.35"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7:25" x14ac:dyDescent="0.35"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7:25" x14ac:dyDescent="0.35"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7:25" x14ac:dyDescent="0.35"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7:25" x14ac:dyDescent="0.35"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7:25" x14ac:dyDescent="0.35"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7:25" x14ac:dyDescent="0.35"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7:25" x14ac:dyDescent="0.35"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7:25" x14ac:dyDescent="0.35"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7:25" x14ac:dyDescent="0.35"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7:25" x14ac:dyDescent="0.35"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7:25" x14ac:dyDescent="0.35"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7:25" x14ac:dyDescent="0.35"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7:25" x14ac:dyDescent="0.35"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7:25" x14ac:dyDescent="0.35"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7:25" x14ac:dyDescent="0.35"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7:25" x14ac:dyDescent="0.35"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7:25" x14ac:dyDescent="0.35"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7:25" x14ac:dyDescent="0.35"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7:25" x14ac:dyDescent="0.35"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7:25" x14ac:dyDescent="0.35"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7:25" x14ac:dyDescent="0.35"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7:25" x14ac:dyDescent="0.35"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7:25" x14ac:dyDescent="0.35"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7:25" x14ac:dyDescent="0.35"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7:25" x14ac:dyDescent="0.35"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7:25" x14ac:dyDescent="0.35"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7:25" x14ac:dyDescent="0.35"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7:25" x14ac:dyDescent="0.35"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7:25" x14ac:dyDescent="0.35"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7:25" x14ac:dyDescent="0.35"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7:25" x14ac:dyDescent="0.35"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7:25" x14ac:dyDescent="0.35"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7:25" x14ac:dyDescent="0.35"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7:25" x14ac:dyDescent="0.35"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7:25" x14ac:dyDescent="0.35"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7:25" x14ac:dyDescent="0.35"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7:25" x14ac:dyDescent="0.35"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7:25" x14ac:dyDescent="0.35"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7:25" x14ac:dyDescent="0.35"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7:25" x14ac:dyDescent="0.35"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7:25" x14ac:dyDescent="0.35"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7:25" x14ac:dyDescent="0.35"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7:25" x14ac:dyDescent="0.35"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7:25" x14ac:dyDescent="0.35"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7:25" x14ac:dyDescent="0.35"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7:25" x14ac:dyDescent="0.35"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7:25" x14ac:dyDescent="0.35"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7:25" x14ac:dyDescent="0.35"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7:25" x14ac:dyDescent="0.35"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7:25" x14ac:dyDescent="0.35"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7:25" x14ac:dyDescent="0.35"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7:25" x14ac:dyDescent="0.35"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7:25" x14ac:dyDescent="0.35"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7:25" x14ac:dyDescent="0.35"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7:25" x14ac:dyDescent="0.35"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7:25" x14ac:dyDescent="0.35"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7:25" x14ac:dyDescent="0.35"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7:25" x14ac:dyDescent="0.35"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7:25" x14ac:dyDescent="0.35"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7:25" x14ac:dyDescent="0.35"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7:25" x14ac:dyDescent="0.35"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7:25" x14ac:dyDescent="0.35"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7:25" x14ac:dyDescent="0.35"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7:25" x14ac:dyDescent="0.35"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7:25" x14ac:dyDescent="0.35"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7:25" x14ac:dyDescent="0.35"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7:25" x14ac:dyDescent="0.35"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7:25" x14ac:dyDescent="0.35"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7:25" x14ac:dyDescent="0.35"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7:25" x14ac:dyDescent="0.35"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7:25" x14ac:dyDescent="0.35"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7:25" x14ac:dyDescent="0.35"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7:25" x14ac:dyDescent="0.35"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7:25" x14ac:dyDescent="0.35"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7:25" x14ac:dyDescent="0.35"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7:25" x14ac:dyDescent="0.35"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7:25" x14ac:dyDescent="0.35"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7:25" x14ac:dyDescent="0.35"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7:25" x14ac:dyDescent="0.35"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7:25" x14ac:dyDescent="0.35"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7:25" x14ac:dyDescent="0.35"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7:25" x14ac:dyDescent="0.35"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7:25" x14ac:dyDescent="0.35"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7:25" x14ac:dyDescent="0.35"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7:25" x14ac:dyDescent="0.35"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7:25" x14ac:dyDescent="0.35"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7:25" x14ac:dyDescent="0.35"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7:25" x14ac:dyDescent="0.35"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7:25" x14ac:dyDescent="0.35"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7:25" x14ac:dyDescent="0.35"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7:25" x14ac:dyDescent="0.35"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7:25" x14ac:dyDescent="0.35"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7:25" x14ac:dyDescent="0.35"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7:25" x14ac:dyDescent="0.35"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7:25" x14ac:dyDescent="0.35"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7:25" x14ac:dyDescent="0.35"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7:25" x14ac:dyDescent="0.35"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7:25" x14ac:dyDescent="0.35"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7:25" x14ac:dyDescent="0.35"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7:25" x14ac:dyDescent="0.35"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7:25" x14ac:dyDescent="0.35"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7:25" x14ac:dyDescent="0.35"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7:25" x14ac:dyDescent="0.35"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7:25" x14ac:dyDescent="0.35"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7:25" x14ac:dyDescent="0.35"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7:25" x14ac:dyDescent="0.35"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7:25" x14ac:dyDescent="0.35"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7:25" x14ac:dyDescent="0.35"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7:25" x14ac:dyDescent="0.35"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7:25" x14ac:dyDescent="0.35"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7:25" x14ac:dyDescent="0.35"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7:25" x14ac:dyDescent="0.35"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7:25" x14ac:dyDescent="0.35"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7:25" x14ac:dyDescent="0.35"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7:25" x14ac:dyDescent="0.35"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7:25" x14ac:dyDescent="0.35"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7:25" x14ac:dyDescent="0.35"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7:25" x14ac:dyDescent="0.35"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7:25" x14ac:dyDescent="0.35"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7:25" x14ac:dyDescent="0.35"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7:25" x14ac:dyDescent="0.35"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7:25" x14ac:dyDescent="0.35"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7:25" x14ac:dyDescent="0.35"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7:25" x14ac:dyDescent="0.35"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7:25" x14ac:dyDescent="0.35"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7:25" x14ac:dyDescent="0.35"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7:25" x14ac:dyDescent="0.35"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7:25" x14ac:dyDescent="0.35"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7:25" x14ac:dyDescent="0.35"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7:25" x14ac:dyDescent="0.35"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7:25" x14ac:dyDescent="0.35"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7:25" x14ac:dyDescent="0.35"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7:25" x14ac:dyDescent="0.35"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7:25" x14ac:dyDescent="0.35"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7:25" x14ac:dyDescent="0.35"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7:25" x14ac:dyDescent="0.35"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7:25" x14ac:dyDescent="0.35"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7:25" x14ac:dyDescent="0.35"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7:25" x14ac:dyDescent="0.35"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7:25" x14ac:dyDescent="0.35"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7:25" x14ac:dyDescent="0.35"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7:25" x14ac:dyDescent="0.35"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7:25" x14ac:dyDescent="0.35"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7:25" x14ac:dyDescent="0.35"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7:25" x14ac:dyDescent="0.35"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7:25" x14ac:dyDescent="0.35"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7:25" x14ac:dyDescent="0.35"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7:25" x14ac:dyDescent="0.35"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7:25" x14ac:dyDescent="0.35"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7:25" x14ac:dyDescent="0.35"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</sheetData>
  <mergeCells count="4">
    <mergeCell ref="B29:C29"/>
    <mergeCell ref="B37:C37"/>
    <mergeCell ref="B9:C9"/>
    <mergeCell ref="B20:C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0CA-FB79-428D-9D58-BC305646F321}">
  <dimension ref="A1:ANN129"/>
  <sheetViews>
    <sheetView topLeftCell="O121" zoomScale="70" zoomScaleNormal="70" workbookViewId="0">
      <selection activeCell="Y2" sqref="Y2:AA2"/>
    </sheetView>
  </sheetViews>
  <sheetFormatPr defaultColWidth="9.1796875" defaultRowHeight="15.5" x14ac:dyDescent="0.35"/>
  <cols>
    <col min="1" max="1" width="100.453125" style="2" customWidth="1"/>
    <col min="2" max="2" width="10.81640625" style="2" customWidth="1"/>
    <col min="3" max="3" width="12.26953125" style="2" customWidth="1"/>
    <col min="4" max="4" width="37.54296875" style="2" customWidth="1"/>
    <col min="5" max="5" width="48.7265625" style="2" customWidth="1"/>
    <col min="6" max="6" width="1.26953125" style="99" customWidth="1"/>
    <col min="7" max="7" width="15.54296875" style="4" customWidth="1"/>
    <col min="8" max="8" width="20.26953125" style="4" customWidth="1"/>
    <col min="9" max="9" width="0.81640625" style="100" customWidth="1"/>
    <col min="10" max="10" width="14.54296875" style="4" customWidth="1"/>
    <col min="11" max="11" width="12.7265625" style="4" customWidth="1"/>
    <col min="12" max="12" width="1.26953125" style="100" customWidth="1"/>
    <col min="13" max="13" width="14.453125" style="4" customWidth="1"/>
    <col min="14" max="14" width="13.54296875" style="4" customWidth="1"/>
    <col min="15" max="15" width="1.7265625" style="100" customWidth="1"/>
    <col min="16" max="16" width="14.54296875" style="4" customWidth="1"/>
    <col min="17" max="17" width="22.81640625" style="4" customWidth="1"/>
    <col min="18" max="18" width="2.54296875" style="100" customWidth="1"/>
    <col min="19" max="19" width="13.81640625" style="4" customWidth="1"/>
    <col min="20" max="20" width="16.26953125" style="4" customWidth="1"/>
    <col min="21" max="21" width="1.7265625" style="100" customWidth="1"/>
    <col min="22" max="24" width="11.7265625" style="2" customWidth="1"/>
    <col min="25" max="25" width="45.26953125" style="2" bestFit="1" customWidth="1"/>
    <col min="26" max="26" width="24.08984375" style="2" customWidth="1"/>
    <col min="27" max="27" width="14.26953125" style="2" customWidth="1"/>
    <col min="28" max="28" width="11.7265625" style="2" customWidth="1"/>
    <col min="29" max="29" width="44.453125" style="2" customWidth="1"/>
    <col min="30" max="30" width="14.54296875" style="2" customWidth="1"/>
    <col min="31" max="31" width="15.1796875" style="2" customWidth="1"/>
    <col min="32" max="33" width="11.7265625" style="2" customWidth="1"/>
    <col min="34" max="34" width="42.81640625" style="2" bestFit="1" customWidth="1"/>
    <col min="35" max="35" width="11.7265625" style="2" customWidth="1"/>
    <col min="36" max="36" width="13.453125" style="2" customWidth="1"/>
    <col min="37" max="1037" width="11.7265625" style="2" customWidth="1"/>
    <col min="1038" max="1038" width="5.453125" style="2" customWidth="1"/>
    <col min="1039" max="1039" width="43.54296875" style="2" bestFit="1" customWidth="1"/>
    <col min="1040" max="1040" width="2.54296875" style="2" customWidth="1"/>
    <col min="1041" max="1041" width="26.7265625" style="2" bestFit="1" customWidth="1"/>
    <col min="1042" max="1042" width="13.7265625" style="2" bestFit="1" customWidth="1"/>
    <col min="1043" max="1043" width="2.54296875" style="2" customWidth="1"/>
    <col min="1044" max="1044" width="14.7265625" style="2" bestFit="1" customWidth="1"/>
    <col min="1045" max="1045" width="12.453125" style="2" bestFit="1" customWidth="1"/>
    <col min="1046" max="1046" width="2.54296875" style="2" customWidth="1"/>
    <col min="1047" max="1047" width="24.26953125" style="2" bestFit="1" customWidth="1"/>
    <col min="1048" max="1048" width="13.7265625" style="2" bestFit="1" customWidth="1"/>
    <col min="1049" max="1049" width="2.54296875" style="2" customWidth="1"/>
    <col min="1050" max="1050" width="20.1796875" style="2" bestFit="1" customWidth="1"/>
    <col min="1051" max="1051" width="13.7265625" style="2" bestFit="1" customWidth="1"/>
    <col min="1052" max="1052" width="2.54296875" style="2" customWidth="1"/>
    <col min="1053" max="1053" width="15.7265625" style="2" bestFit="1" customWidth="1"/>
    <col min="1054" max="1054" width="13.7265625" style="2" bestFit="1" customWidth="1"/>
    <col min="1055" max="1055" width="2.54296875" style="2" customWidth="1"/>
    <col min="1056" max="1056" width="9.1796875" style="2"/>
    <col min="1057" max="1057" width="12.453125" style="2" bestFit="1" customWidth="1"/>
    <col min="1058" max="16384" width="9.1796875" style="2"/>
  </cols>
  <sheetData>
    <row r="1" spans="1:27 1039:1054" x14ac:dyDescent="0.35">
      <c r="F1" s="2"/>
      <c r="I1" s="4"/>
      <c r="L1" s="4"/>
      <c r="O1" s="4"/>
      <c r="R1" s="4"/>
      <c r="U1" s="4"/>
      <c r="AMY1" s="2" t="s">
        <v>273</v>
      </c>
      <c r="ANA1" s="2" t="s">
        <v>289</v>
      </c>
      <c r="AND1" s="2" t="s">
        <v>290</v>
      </c>
      <c r="ANG1" s="2" t="s">
        <v>291</v>
      </c>
      <c r="ANJ1" s="2" t="s">
        <v>292</v>
      </c>
      <c r="ANM1" s="2" t="s">
        <v>293</v>
      </c>
    </row>
    <row r="2" spans="1:27 1039:1054" x14ac:dyDescent="0.35">
      <c r="F2" s="2"/>
      <c r="I2" s="4"/>
      <c r="L2" s="4"/>
      <c r="O2" s="4"/>
      <c r="R2" s="4"/>
      <c r="U2" s="4"/>
      <c r="Y2" s="1"/>
      <c r="Z2" s="1" t="s">
        <v>294</v>
      </c>
      <c r="AA2" s="1"/>
      <c r="ANA2" s="2" t="s">
        <v>5</v>
      </c>
      <c r="ANB2" s="2" t="s">
        <v>6</v>
      </c>
      <c r="AND2" s="2" t="s">
        <v>5</v>
      </c>
      <c r="ANE2" s="2" t="s">
        <v>6</v>
      </c>
      <c r="ANG2" s="2" t="s">
        <v>5</v>
      </c>
      <c r="ANH2" s="2" t="s">
        <v>6</v>
      </c>
      <c r="ANJ2" s="2" t="s">
        <v>5</v>
      </c>
      <c r="ANK2" s="2" t="s">
        <v>6</v>
      </c>
      <c r="ANM2" s="2" t="s">
        <v>5</v>
      </c>
      <c r="ANN2" s="2" t="s">
        <v>6</v>
      </c>
    </row>
    <row r="3" spans="1:27 1039:1054" x14ac:dyDescent="0.35">
      <c r="A3" s="2" t="s">
        <v>85</v>
      </c>
      <c r="E3" s="2" t="s">
        <v>273</v>
      </c>
      <c r="G3" s="4" t="s">
        <v>295</v>
      </c>
      <c r="J3" s="4" t="s">
        <v>275</v>
      </c>
      <c r="M3" s="4" t="s">
        <v>296</v>
      </c>
      <c r="P3" s="4" t="s">
        <v>297</v>
      </c>
      <c r="S3" s="4" t="s">
        <v>298</v>
      </c>
      <c r="Y3" s="2" t="s">
        <v>299</v>
      </c>
      <c r="Z3" s="101">
        <v>3990000</v>
      </c>
      <c r="AMY3" s="2" t="s">
        <v>39</v>
      </c>
      <c r="ANB3" s="2">
        <v>5000000</v>
      </c>
      <c r="ANH3" s="2">
        <f>ANB3-ANA3+ANE3-AND3</f>
        <v>5000000</v>
      </c>
      <c r="ANN3" s="2">
        <f>ANH3</f>
        <v>5000000</v>
      </c>
    </row>
    <row r="4" spans="1:27 1039:1054" x14ac:dyDescent="0.35">
      <c r="G4" s="4" t="s">
        <v>5</v>
      </c>
      <c r="H4" s="4" t="s">
        <v>6</v>
      </c>
      <c r="J4" s="4" t="s">
        <v>5</v>
      </c>
      <c r="K4" s="4" t="s">
        <v>6</v>
      </c>
      <c r="M4" s="4" t="s">
        <v>5</v>
      </c>
      <c r="N4" s="4" t="s">
        <v>6</v>
      </c>
      <c r="P4" s="4" t="s">
        <v>5</v>
      </c>
      <c r="Q4" s="4" t="s">
        <v>6</v>
      </c>
      <c r="S4" s="4" t="s">
        <v>5</v>
      </c>
      <c r="T4" s="4" t="s">
        <v>6</v>
      </c>
      <c r="Y4" s="2" t="s">
        <v>39</v>
      </c>
      <c r="AA4" s="101">
        <v>5000000</v>
      </c>
      <c r="AMY4" s="2" t="s">
        <v>299</v>
      </c>
      <c r="ANA4" s="2">
        <f>5000000+5000000+2800000+4840000+120000</f>
        <v>17760000</v>
      </c>
      <c r="ANB4" s="2">
        <f>2000000+2000000+1000000+500000+1260000+2300000+1500000+600000+30000+60000+720000+800000+1000000</f>
        <v>13770000</v>
      </c>
      <c r="ANG4" s="2">
        <f>ANA4+AND4-ANB4-ANE4</f>
        <v>3990000</v>
      </c>
      <c r="ANM4" s="2">
        <f>ANG4</f>
        <v>3990000</v>
      </c>
    </row>
    <row r="5" spans="1:27 1039:1054" x14ac:dyDescent="0.35">
      <c r="A5" s="2" t="s">
        <v>86</v>
      </c>
      <c r="E5" s="2" t="s">
        <v>299</v>
      </c>
      <c r="G5" s="4">
        <v>3990000</v>
      </c>
      <c r="M5" s="4">
        <f>G5+J5-K5</f>
        <v>3990000</v>
      </c>
      <c r="S5" s="4">
        <f>M5</f>
        <v>3990000</v>
      </c>
      <c r="Y5" s="2" t="s">
        <v>300</v>
      </c>
      <c r="AA5" s="101">
        <v>4000000</v>
      </c>
      <c r="AMY5" s="2" t="s">
        <v>301</v>
      </c>
      <c r="ANA5" s="2">
        <v>1000000</v>
      </c>
      <c r="ANB5" s="2">
        <v>5000000</v>
      </c>
      <c r="ANH5" s="2">
        <f t="shared" ref="ANH5:ANH40" si="0">ANB5-ANA5+ANE5-AND5</f>
        <v>4000000</v>
      </c>
      <c r="ANN5" s="2">
        <f>ANH5</f>
        <v>4000000</v>
      </c>
    </row>
    <row r="6" spans="1:27 1039:1054" x14ac:dyDescent="0.35">
      <c r="E6" s="2" t="s">
        <v>39</v>
      </c>
      <c r="H6" s="4">
        <v>5000000</v>
      </c>
      <c r="N6" s="4">
        <f t="shared" ref="N6:N41" si="1">H6+K6-J6</f>
        <v>5000000</v>
      </c>
      <c r="T6" s="4">
        <f>N6</f>
        <v>5000000</v>
      </c>
      <c r="Y6" s="2" t="s">
        <v>302</v>
      </c>
      <c r="Z6" s="101">
        <v>2000000</v>
      </c>
      <c r="AMY6" s="2" t="s">
        <v>303</v>
      </c>
      <c r="ANA6" s="2">
        <f>12%*5000000</f>
        <v>600000</v>
      </c>
      <c r="ANG6" s="2">
        <f t="shared" ref="ANG6:ANG41" si="2">ANA6+AND6-ANB6-ANE6</f>
        <v>600000</v>
      </c>
      <c r="ANJ6" s="2">
        <f>ANG6</f>
        <v>600000</v>
      </c>
    </row>
    <row r="7" spans="1:27 1039:1054" x14ac:dyDescent="0.35">
      <c r="A7" s="2" t="s">
        <v>87</v>
      </c>
      <c r="E7" s="2" t="s">
        <v>300</v>
      </c>
      <c r="H7" s="4">
        <f>5000000-1000000</f>
        <v>4000000</v>
      </c>
      <c r="N7" s="4">
        <f t="shared" si="1"/>
        <v>4000000</v>
      </c>
      <c r="T7" s="4">
        <f>N7</f>
        <v>4000000</v>
      </c>
      <c r="Y7" s="2" t="s">
        <v>304</v>
      </c>
      <c r="Z7" s="101">
        <v>1000000</v>
      </c>
      <c r="AMY7" s="2" t="s">
        <v>305</v>
      </c>
      <c r="ANA7" s="2">
        <f>600000*3+200000</f>
        <v>2000000</v>
      </c>
      <c r="ANG7" s="2">
        <f t="shared" si="2"/>
        <v>2000000</v>
      </c>
      <c r="ANM7" s="2">
        <f>ANG7</f>
        <v>2000000</v>
      </c>
    </row>
    <row r="8" spans="1:27 1039:1054" x14ac:dyDescent="0.35">
      <c r="E8" s="2" t="s">
        <v>302</v>
      </c>
      <c r="G8" s="4">
        <v>2000000</v>
      </c>
      <c r="M8" s="4">
        <f t="shared" ref="M8:M37" si="3">G8+J8-K8</f>
        <v>2000000</v>
      </c>
      <c r="S8" s="4">
        <f>M8</f>
        <v>2000000</v>
      </c>
      <c r="Y8" s="2" t="s">
        <v>306</v>
      </c>
      <c r="Z8" s="101">
        <v>2000000</v>
      </c>
      <c r="AMY8" s="2" t="s">
        <v>307</v>
      </c>
      <c r="ANA8" s="2">
        <v>1000000</v>
      </c>
      <c r="ANG8" s="2">
        <f t="shared" si="2"/>
        <v>1000000</v>
      </c>
      <c r="ANM8" s="2">
        <f t="shared" ref="ANM8:ANM10" si="4">ANG8</f>
        <v>1000000</v>
      </c>
    </row>
    <row r="9" spans="1:27 1039:1054" x14ac:dyDescent="0.35">
      <c r="A9" s="2" t="s">
        <v>88</v>
      </c>
      <c r="E9" s="2" t="s">
        <v>304</v>
      </c>
      <c r="G9" s="4">
        <v>1000000</v>
      </c>
      <c r="M9" s="4">
        <f t="shared" si="3"/>
        <v>1000000</v>
      </c>
      <c r="S9" s="4">
        <f t="shared" ref="S9:S10" si="5">M9</f>
        <v>1000000</v>
      </c>
      <c r="Y9" s="2" t="s">
        <v>308</v>
      </c>
      <c r="Z9" s="101">
        <v>500000</v>
      </c>
      <c r="AMY9" s="2" t="s">
        <v>309</v>
      </c>
      <c r="ANA9" s="2">
        <v>2000000</v>
      </c>
      <c r="ANG9" s="2">
        <f t="shared" si="2"/>
        <v>2000000</v>
      </c>
      <c r="ANM9" s="2">
        <f t="shared" si="4"/>
        <v>2000000</v>
      </c>
    </row>
    <row r="10" spans="1:27 1039:1054" x14ac:dyDescent="0.35">
      <c r="E10" s="2" t="s">
        <v>306</v>
      </c>
      <c r="G10" s="4">
        <v>2000000</v>
      </c>
      <c r="M10" s="4">
        <f t="shared" si="3"/>
        <v>2000000</v>
      </c>
      <c r="S10" s="4">
        <f t="shared" si="5"/>
        <v>2000000</v>
      </c>
      <c r="Y10" s="2" t="s">
        <v>310</v>
      </c>
      <c r="Z10" s="101">
        <v>1260000</v>
      </c>
      <c r="AMY10" s="2" t="s">
        <v>311</v>
      </c>
      <c r="ANA10" s="2">
        <v>500000</v>
      </c>
      <c r="ANG10" s="2">
        <f t="shared" si="2"/>
        <v>500000</v>
      </c>
      <c r="ANM10" s="2">
        <f t="shared" si="4"/>
        <v>500000</v>
      </c>
    </row>
    <row r="11" spans="1:27 1039:1054" x14ac:dyDescent="0.35">
      <c r="A11" s="2" t="s">
        <v>89</v>
      </c>
      <c r="E11" s="2" t="s">
        <v>308</v>
      </c>
      <c r="G11" s="4">
        <v>500000</v>
      </c>
      <c r="M11" s="4">
        <f t="shared" si="3"/>
        <v>500000</v>
      </c>
      <c r="S11" s="4">
        <f>M11</f>
        <v>500000</v>
      </c>
      <c r="Y11" s="2" t="s">
        <v>312</v>
      </c>
      <c r="Z11" s="101">
        <v>2000000</v>
      </c>
      <c r="AMY11" s="2" t="s">
        <v>313</v>
      </c>
      <c r="ANA11" s="2">
        <f>(60000+30000+15000)*12</f>
        <v>1260000</v>
      </c>
      <c r="ANG11" s="2">
        <f t="shared" si="2"/>
        <v>1260000</v>
      </c>
      <c r="ANJ11" s="2">
        <f>ANG11</f>
        <v>1260000</v>
      </c>
    </row>
    <row r="12" spans="1:27 1039:1054" x14ac:dyDescent="0.35">
      <c r="A12" s="2" t="s">
        <v>90</v>
      </c>
      <c r="E12" s="2" t="s">
        <v>310</v>
      </c>
      <c r="G12" s="4">
        <f>(60000+30000+15000)*12</f>
        <v>1260000</v>
      </c>
      <c r="M12" s="4">
        <f t="shared" si="3"/>
        <v>1260000</v>
      </c>
      <c r="P12" s="4">
        <f>M12</f>
        <v>1260000</v>
      </c>
      <c r="Y12" s="2" t="s">
        <v>314</v>
      </c>
      <c r="Z12" s="101">
        <v>300000</v>
      </c>
      <c r="AMY12" s="2" t="s">
        <v>315</v>
      </c>
      <c r="ANA12" s="2">
        <v>2000000</v>
      </c>
      <c r="ANG12" s="2">
        <f t="shared" si="2"/>
        <v>2000000</v>
      </c>
      <c r="ANJ12" s="2">
        <f t="shared" ref="ANJ12:ANJ13" si="6">ANG12</f>
        <v>2000000</v>
      </c>
    </row>
    <row r="13" spans="1:27 1039:1054" x14ac:dyDescent="0.35">
      <c r="A13" s="2" t="s">
        <v>91</v>
      </c>
      <c r="E13" s="2" t="s">
        <v>312</v>
      </c>
      <c r="G13" s="4">
        <v>2000000</v>
      </c>
      <c r="M13" s="4">
        <f t="shared" si="3"/>
        <v>2000000</v>
      </c>
      <c r="P13" s="4">
        <f t="shared" ref="P13:P14" si="7">M13</f>
        <v>2000000</v>
      </c>
      <c r="Y13" s="2" t="s">
        <v>120</v>
      </c>
      <c r="AA13" s="101">
        <v>10000000</v>
      </c>
      <c r="AMY13" s="2" t="s">
        <v>316</v>
      </c>
      <c r="ANA13" s="2">
        <v>300000</v>
      </c>
      <c r="ANG13" s="2">
        <f t="shared" si="2"/>
        <v>300000</v>
      </c>
      <c r="ANJ13" s="2">
        <f t="shared" si="6"/>
        <v>300000</v>
      </c>
    </row>
    <row r="14" spans="1:27 1039:1054" x14ac:dyDescent="0.35">
      <c r="A14" s="2" t="s">
        <v>92</v>
      </c>
      <c r="E14" s="2" t="s">
        <v>314</v>
      </c>
      <c r="G14" s="4">
        <v>300000</v>
      </c>
      <c r="M14" s="4">
        <f t="shared" si="3"/>
        <v>300000</v>
      </c>
      <c r="P14" s="4">
        <f t="shared" si="7"/>
        <v>300000</v>
      </c>
      <c r="Y14" s="2" t="s">
        <v>211</v>
      </c>
      <c r="Z14" s="101">
        <v>1000000</v>
      </c>
      <c r="AMY14" s="2" t="s">
        <v>317</v>
      </c>
      <c r="ANA14" s="2">
        <v>6000000</v>
      </c>
      <c r="ANB14" s="2">
        <f>500000+40000+20000+480000+4840000</f>
        <v>5880000</v>
      </c>
      <c r="ANG14" s="2">
        <f t="shared" si="2"/>
        <v>120000</v>
      </c>
      <c r="ANM14" s="2">
        <f>ANG14</f>
        <v>120000</v>
      </c>
    </row>
    <row r="15" spans="1:27 1039:1054" x14ac:dyDescent="0.35">
      <c r="A15" s="2" t="s">
        <v>93</v>
      </c>
      <c r="E15" s="2" t="s">
        <v>120</v>
      </c>
      <c r="H15" s="4">
        <v>10000000</v>
      </c>
      <c r="N15" s="4">
        <f t="shared" si="1"/>
        <v>10000000</v>
      </c>
      <c r="Q15" s="4">
        <f>N15</f>
        <v>10000000</v>
      </c>
      <c r="Y15" s="2" t="s">
        <v>317</v>
      </c>
      <c r="Z15" s="101">
        <v>120000</v>
      </c>
      <c r="AMY15" s="2" t="s">
        <v>120</v>
      </c>
      <c r="ANB15" s="2">
        <f>6000000+4000000</f>
        <v>10000000</v>
      </c>
      <c r="ANH15" s="2">
        <f t="shared" si="0"/>
        <v>10000000</v>
      </c>
      <c r="ANK15" s="2">
        <f>ANH15</f>
        <v>10000000</v>
      </c>
    </row>
    <row r="16" spans="1:27 1039:1054" x14ac:dyDescent="0.35">
      <c r="A16" s="2" t="s">
        <v>94</v>
      </c>
      <c r="E16" s="2" t="s">
        <v>211</v>
      </c>
      <c r="G16" s="4">
        <f>-3000000+4000000</f>
        <v>1000000</v>
      </c>
      <c r="M16" s="4">
        <f t="shared" si="3"/>
        <v>1000000</v>
      </c>
      <c r="S16" s="4">
        <f>M16</f>
        <v>1000000</v>
      </c>
      <c r="Y16" s="2" t="s">
        <v>318</v>
      </c>
      <c r="Z16" s="101">
        <v>200000</v>
      </c>
      <c r="AMY16" s="2" t="s">
        <v>14</v>
      </c>
      <c r="ANA16" s="2">
        <v>4000000</v>
      </c>
      <c r="ANB16" s="2">
        <f>2800000</f>
        <v>2800000</v>
      </c>
      <c r="ANE16" s="2">
        <v>200000</v>
      </c>
      <c r="ANG16" s="2">
        <f t="shared" si="2"/>
        <v>1000000</v>
      </c>
      <c r="ANM16" s="2">
        <f>ANG16</f>
        <v>1000000</v>
      </c>
    </row>
    <row r="17" spans="1:27 1039:1054" x14ac:dyDescent="0.35">
      <c r="E17" s="2" t="s">
        <v>317</v>
      </c>
      <c r="G17" s="4">
        <f>6000000-5880000</f>
        <v>120000</v>
      </c>
      <c r="M17" s="4">
        <f t="shared" si="3"/>
        <v>120000</v>
      </c>
      <c r="S17" s="4">
        <f>M17</f>
        <v>120000</v>
      </c>
      <c r="Y17" s="2" t="s">
        <v>319</v>
      </c>
      <c r="Z17" s="101">
        <v>500000</v>
      </c>
      <c r="AMY17" s="2" t="s">
        <v>320</v>
      </c>
      <c r="AND17" s="2">
        <v>200000</v>
      </c>
      <c r="ANG17" s="2">
        <f t="shared" si="2"/>
        <v>200000</v>
      </c>
      <c r="ANJ17" s="2">
        <f>ANG17</f>
        <v>200000</v>
      </c>
    </row>
    <row r="18" spans="1:27 1039:1054" x14ac:dyDescent="0.35">
      <c r="A18" s="2" t="s">
        <v>95</v>
      </c>
      <c r="E18" s="2" t="s">
        <v>318</v>
      </c>
      <c r="G18" s="4">
        <v>200000</v>
      </c>
      <c r="M18" s="4">
        <f t="shared" si="3"/>
        <v>200000</v>
      </c>
      <c r="P18" s="4">
        <f>M18</f>
        <v>200000</v>
      </c>
      <c r="Y18" s="2" t="s">
        <v>321</v>
      </c>
      <c r="Z18" s="101">
        <v>40000</v>
      </c>
      <c r="AMY18" s="2" t="s">
        <v>322</v>
      </c>
      <c r="ANA18" s="2">
        <v>500000</v>
      </c>
      <c r="ANG18" s="2">
        <f t="shared" si="2"/>
        <v>500000</v>
      </c>
      <c r="ANJ18" s="2">
        <f t="shared" ref="ANJ18:ANJ20" si="8">ANG18</f>
        <v>500000</v>
      </c>
    </row>
    <row r="19" spans="1:27 1039:1054" x14ac:dyDescent="0.35">
      <c r="A19" s="2" t="s">
        <v>96</v>
      </c>
      <c r="E19" s="2" t="s">
        <v>319</v>
      </c>
      <c r="G19" s="4">
        <v>500000</v>
      </c>
      <c r="M19" s="4">
        <f t="shared" si="3"/>
        <v>500000</v>
      </c>
      <c r="P19" s="4">
        <f t="shared" ref="P19:P21" si="9">M19</f>
        <v>500000</v>
      </c>
      <c r="Y19" s="2" t="s">
        <v>323</v>
      </c>
      <c r="Z19" s="101">
        <v>20000</v>
      </c>
      <c r="AMY19" s="2" t="s">
        <v>321</v>
      </c>
      <c r="ANA19" s="2">
        <v>40000</v>
      </c>
      <c r="ANG19" s="2">
        <f t="shared" si="2"/>
        <v>40000</v>
      </c>
      <c r="ANJ19" s="2">
        <f t="shared" si="8"/>
        <v>40000</v>
      </c>
    </row>
    <row r="20" spans="1:27 1039:1054" x14ac:dyDescent="0.35">
      <c r="A20" s="2" t="s">
        <v>92</v>
      </c>
      <c r="E20" s="2" t="s">
        <v>321</v>
      </c>
      <c r="G20" s="4">
        <v>40000</v>
      </c>
      <c r="M20" s="4">
        <f t="shared" si="3"/>
        <v>40000</v>
      </c>
      <c r="P20" s="4">
        <f t="shared" si="9"/>
        <v>40000</v>
      </c>
      <c r="Y20" s="2" t="s">
        <v>175</v>
      </c>
      <c r="Z20" s="101">
        <v>1200000</v>
      </c>
      <c r="AMY20" s="2" t="s">
        <v>324</v>
      </c>
      <c r="ANA20" s="2">
        <v>20000</v>
      </c>
      <c r="ANG20" s="2">
        <f t="shared" si="2"/>
        <v>20000</v>
      </c>
      <c r="ANJ20" s="2">
        <f t="shared" si="8"/>
        <v>20000</v>
      </c>
    </row>
    <row r="21" spans="1:27 1039:1054" x14ac:dyDescent="0.35">
      <c r="A21" s="2" t="s">
        <v>97</v>
      </c>
      <c r="E21" s="2" t="s">
        <v>323</v>
      </c>
      <c r="G21" s="4">
        <v>20000</v>
      </c>
      <c r="M21" s="4">
        <f t="shared" si="3"/>
        <v>20000</v>
      </c>
      <c r="P21" s="4">
        <f t="shared" si="9"/>
        <v>20000</v>
      </c>
      <c r="Y21" s="2" t="s">
        <v>325</v>
      </c>
      <c r="AA21" s="101">
        <v>120000</v>
      </c>
      <c r="AMY21" s="2" t="s">
        <v>326</v>
      </c>
      <c r="ANA21" s="2">
        <f>40000*12</f>
        <v>480000</v>
      </c>
      <c r="ANG21" s="2">
        <f t="shared" si="2"/>
        <v>480000</v>
      </c>
      <c r="ANM21" s="2">
        <f>ANG21</f>
        <v>480000</v>
      </c>
    </row>
    <row r="22" spans="1:27 1039:1054" x14ac:dyDescent="0.35">
      <c r="A22" s="2" t="s">
        <v>98</v>
      </c>
      <c r="E22" s="2" t="s">
        <v>175</v>
      </c>
      <c r="G22" s="4">
        <f>(40000+60000)*12</f>
        <v>1200000</v>
      </c>
      <c r="M22" s="4">
        <f t="shared" si="3"/>
        <v>1200000</v>
      </c>
      <c r="S22" s="4">
        <f>M22</f>
        <v>1200000</v>
      </c>
      <c r="Y22" s="2" t="s">
        <v>327</v>
      </c>
      <c r="Z22" s="101">
        <v>1200000</v>
      </c>
      <c r="AMY22" s="2" t="s">
        <v>325</v>
      </c>
      <c r="ANB22" s="2">
        <v>120000</v>
      </c>
      <c r="ANH22" s="2">
        <f t="shared" si="0"/>
        <v>120000</v>
      </c>
      <c r="ANK22" s="2">
        <f>ANH22</f>
        <v>120000</v>
      </c>
    </row>
    <row r="23" spans="1:27 1039:1054" x14ac:dyDescent="0.35">
      <c r="E23" s="2" t="s">
        <v>325</v>
      </c>
      <c r="H23" s="4">
        <v>120000</v>
      </c>
      <c r="N23" s="4">
        <f t="shared" si="1"/>
        <v>120000</v>
      </c>
      <c r="Q23" s="4">
        <f>N23</f>
        <v>120000</v>
      </c>
      <c r="Y23" s="2" t="s">
        <v>328</v>
      </c>
      <c r="Z23" s="101">
        <v>64500</v>
      </c>
      <c r="AMY23" s="2" t="s">
        <v>329</v>
      </c>
      <c r="ANA23" s="2">
        <f>100000*15</f>
        <v>1500000</v>
      </c>
      <c r="ANE23" s="2">
        <v>300000</v>
      </c>
      <c r="ANG23" s="2">
        <f t="shared" si="2"/>
        <v>1200000</v>
      </c>
      <c r="ANJ23" s="2">
        <f>ANG23</f>
        <v>1200000</v>
      </c>
    </row>
    <row r="24" spans="1:27 1039:1054" x14ac:dyDescent="0.35">
      <c r="A24" s="2" t="s">
        <v>99</v>
      </c>
      <c r="E24" s="2" t="s">
        <v>327</v>
      </c>
      <c r="G24" s="4">
        <f>100000*12</f>
        <v>1200000</v>
      </c>
      <c r="M24" s="4">
        <f t="shared" si="3"/>
        <v>1200000</v>
      </c>
      <c r="P24" s="4">
        <f>M24</f>
        <v>1200000</v>
      </c>
      <c r="Y24" s="2" t="s">
        <v>330</v>
      </c>
      <c r="Z24" s="101">
        <v>30000</v>
      </c>
      <c r="AMY24" s="2" t="s">
        <v>328</v>
      </c>
      <c r="ANA24" s="2">
        <f>(60000/11)*11</f>
        <v>60000.000000000007</v>
      </c>
      <c r="AND24" s="2">
        <v>4500</v>
      </c>
      <c r="ANG24" s="2">
        <f t="shared" si="2"/>
        <v>64500.000000000007</v>
      </c>
      <c r="ANJ24" s="2">
        <f t="shared" ref="ANJ24:ANJ25" si="10">ANG24</f>
        <v>64500.000000000007</v>
      </c>
    </row>
    <row r="25" spans="1:27 1039:1054" x14ac:dyDescent="0.35">
      <c r="A25" s="2" t="s">
        <v>100</v>
      </c>
      <c r="E25" s="2" t="s">
        <v>328</v>
      </c>
      <c r="G25" s="4">
        <v>60000</v>
      </c>
      <c r="J25" s="4">
        <v>4500</v>
      </c>
      <c r="M25" s="4">
        <f t="shared" si="3"/>
        <v>64500</v>
      </c>
      <c r="P25" s="4">
        <f t="shared" ref="P25:P26" si="11">M25</f>
        <v>64500</v>
      </c>
      <c r="Y25" s="2" t="s">
        <v>331</v>
      </c>
      <c r="Z25" s="101">
        <v>300000</v>
      </c>
      <c r="AMY25" s="2" t="s">
        <v>332</v>
      </c>
      <c r="ANA25" s="2">
        <v>30000</v>
      </c>
      <c r="ANG25" s="2">
        <f t="shared" si="2"/>
        <v>30000</v>
      </c>
      <c r="ANJ25" s="2">
        <f t="shared" si="10"/>
        <v>30000</v>
      </c>
    </row>
    <row r="26" spans="1:27 1039:1054" x14ac:dyDescent="0.35">
      <c r="A26" s="2" t="s">
        <v>101</v>
      </c>
      <c r="E26" s="2" t="s">
        <v>330</v>
      </c>
      <c r="G26" s="4">
        <v>30000</v>
      </c>
      <c r="M26" s="4">
        <f t="shared" si="3"/>
        <v>30000</v>
      </c>
      <c r="P26" s="4">
        <f t="shared" si="11"/>
        <v>30000</v>
      </c>
      <c r="Y26" s="2" t="s">
        <v>333</v>
      </c>
      <c r="AA26" s="101">
        <v>4500</v>
      </c>
      <c r="AMY26" s="2" t="s">
        <v>334</v>
      </c>
      <c r="ANE26" s="2">
        <v>4500</v>
      </c>
      <c r="ANH26" s="2">
        <f t="shared" si="0"/>
        <v>4500</v>
      </c>
      <c r="ANN26" s="2">
        <f>ANH26</f>
        <v>4500</v>
      </c>
    </row>
    <row r="27" spans="1:27 1039:1054" x14ac:dyDescent="0.35">
      <c r="E27" s="2" t="s">
        <v>331</v>
      </c>
      <c r="G27" s="4">
        <v>300000</v>
      </c>
      <c r="M27" s="4">
        <f t="shared" si="3"/>
        <v>300000</v>
      </c>
      <c r="S27" s="4">
        <f>M27</f>
        <v>300000</v>
      </c>
      <c r="Y27" s="2" t="s">
        <v>55</v>
      </c>
      <c r="Z27" s="101">
        <v>1500000</v>
      </c>
      <c r="AMY27" s="2" t="s">
        <v>335</v>
      </c>
      <c r="ANA27" s="2">
        <f>60000*12</f>
        <v>720000</v>
      </c>
      <c r="ANG27" s="2">
        <f t="shared" si="2"/>
        <v>720000</v>
      </c>
      <c r="ANM27" s="2">
        <f>ANG27</f>
        <v>720000</v>
      </c>
    </row>
    <row r="28" spans="1:27 1039:1054" x14ac:dyDescent="0.35">
      <c r="A28" s="2" t="s">
        <v>102</v>
      </c>
      <c r="E28" s="2" t="s">
        <v>333</v>
      </c>
      <c r="K28" s="4">
        <v>4500</v>
      </c>
      <c r="N28" s="4">
        <f t="shared" si="1"/>
        <v>4500</v>
      </c>
      <c r="T28" s="4">
        <f>N28</f>
        <v>4500</v>
      </c>
      <c r="Y28" s="2" t="s">
        <v>336</v>
      </c>
      <c r="AA28" s="101">
        <v>700000</v>
      </c>
      <c r="AMY28" s="2" t="s">
        <v>337</v>
      </c>
      <c r="ANA28" s="2">
        <v>1500000</v>
      </c>
      <c r="ANG28" s="2">
        <f t="shared" si="2"/>
        <v>1500000</v>
      </c>
      <c r="ANJ28" s="2">
        <f>ANG28</f>
        <v>1500000</v>
      </c>
    </row>
    <row r="29" spans="1:27 1039:1054" x14ac:dyDescent="0.35">
      <c r="A29" s="2" t="s">
        <v>103</v>
      </c>
      <c r="E29" s="2" t="s">
        <v>55</v>
      </c>
      <c r="G29" s="4">
        <v>1500000</v>
      </c>
      <c r="M29" s="4">
        <f t="shared" si="3"/>
        <v>1500000</v>
      </c>
      <c r="P29" s="4">
        <f>M29</f>
        <v>1500000</v>
      </c>
      <c r="Y29" s="2" t="s">
        <v>266</v>
      </c>
      <c r="AA29" s="101">
        <v>400000</v>
      </c>
      <c r="AMY29" s="2" t="s">
        <v>12</v>
      </c>
      <c r="ANA29" s="2">
        <v>800000</v>
      </c>
      <c r="ANB29" s="2">
        <v>1500000</v>
      </c>
      <c r="ANH29" s="2">
        <f t="shared" si="0"/>
        <v>700000</v>
      </c>
      <c r="ANN29" s="2">
        <f>ANH29</f>
        <v>700000</v>
      </c>
    </row>
    <row r="30" spans="1:27 1039:1054" x14ac:dyDescent="0.35">
      <c r="A30" s="2" t="s">
        <v>104</v>
      </c>
      <c r="E30" s="2" t="s">
        <v>336</v>
      </c>
      <c r="H30" s="4">
        <f>-800000+1500000</f>
        <v>700000</v>
      </c>
      <c r="N30" s="4">
        <f t="shared" si="1"/>
        <v>700000</v>
      </c>
      <c r="T30" s="4">
        <f>N30</f>
        <v>700000</v>
      </c>
      <c r="Y30" s="2" t="s">
        <v>267</v>
      </c>
      <c r="Z30" s="101">
        <v>400000</v>
      </c>
    </row>
    <row r="31" spans="1:27 1039:1054" x14ac:dyDescent="0.35">
      <c r="A31" s="2" t="s">
        <v>92</v>
      </c>
      <c r="E31" s="2" t="s">
        <v>266</v>
      </c>
      <c r="K31" s="4">
        <v>400000</v>
      </c>
      <c r="N31" s="4">
        <f t="shared" si="1"/>
        <v>400000</v>
      </c>
      <c r="Q31" s="4">
        <f>N31</f>
        <v>400000</v>
      </c>
      <c r="Y31" s="2" t="s">
        <v>57</v>
      </c>
      <c r="Z31" s="101">
        <v>600000</v>
      </c>
      <c r="AMY31" s="2" t="s">
        <v>338</v>
      </c>
      <c r="AND31" s="2">
        <f>ANA7/5</f>
        <v>400000</v>
      </c>
      <c r="ANG31" s="2">
        <f t="shared" si="2"/>
        <v>400000</v>
      </c>
      <c r="ANJ31" s="2">
        <f>ANG31</f>
        <v>400000</v>
      </c>
    </row>
    <row r="32" spans="1:27 1039:1054" x14ac:dyDescent="0.35">
      <c r="A32" s="2" t="s">
        <v>105</v>
      </c>
      <c r="E32" s="2" t="s">
        <v>267</v>
      </c>
      <c r="J32" s="4">
        <v>400000</v>
      </c>
      <c r="M32" s="4">
        <f t="shared" si="3"/>
        <v>400000</v>
      </c>
      <c r="S32" s="4">
        <f>M32</f>
        <v>400000</v>
      </c>
      <c r="Y32" s="2" t="s">
        <v>338</v>
      </c>
      <c r="Z32" s="101">
        <v>400000</v>
      </c>
      <c r="AMY32" s="2" t="s">
        <v>339</v>
      </c>
      <c r="AND32" s="2">
        <f>ANA8/8</f>
        <v>125000</v>
      </c>
      <c r="ANG32" s="2">
        <f t="shared" si="2"/>
        <v>125000</v>
      </c>
      <c r="ANJ32" s="2">
        <f t="shared" ref="ANJ32:ANJ34" si="12">ANG32</f>
        <v>125000</v>
      </c>
    </row>
    <row r="33" spans="1:27 1039:1054" x14ac:dyDescent="0.35">
      <c r="A33" s="2" t="s">
        <v>340</v>
      </c>
      <c r="E33" s="2" t="s">
        <v>57</v>
      </c>
      <c r="G33" s="4">
        <f>12%*5000000</f>
        <v>600000</v>
      </c>
      <c r="M33" s="4">
        <f t="shared" si="3"/>
        <v>600000</v>
      </c>
      <c r="P33" s="4">
        <f>M33</f>
        <v>600000</v>
      </c>
      <c r="Y33" s="2" t="s">
        <v>339</v>
      </c>
      <c r="Z33" s="101">
        <v>125000</v>
      </c>
      <c r="AMY33" s="2" t="s">
        <v>341</v>
      </c>
      <c r="AND33" s="2">
        <f>ANA9/8</f>
        <v>250000</v>
      </c>
      <c r="ANG33" s="2">
        <f t="shared" si="2"/>
        <v>250000</v>
      </c>
      <c r="ANJ33" s="2">
        <f t="shared" si="12"/>
        <v>250000</v>
      </c>
    </row>
    <row r="34" spans="1:27 1039:1054" x14ac:dyDescent="0.35">
      <c r="A34" s="2" t="s">
        <v>342</v>
      </c>
      <c r="E34" s="2" t="s">
        <v>338</v>
      </c>
      <c r="J34" s="4">
        <f>G8/5</f>
        <v>400000</v>
      </c>
      <c r="M34" s="4">
        <f t="shared" si="3"/>
        <v>400000</v>
      </c>
      <c r="P34" s="4">
        <f t="shared" ref="P34:P37" si="13">M34</f>
        <v>400000</v>
      </c>
      <c r="Y34" s="2" t="s">
        <v>343</v>
      </c>
      <c r="Z34" s="101">
        <v>250000</v>
      </c>
      <c r="AMY34" s="2" t="s">
        <v>344</v>
      </c>
      <c r="AND34" s="2">
        <f>ANA10/5</f>
        <v>100000</v>
      </c>
      <c r="ANG34" s="2">
        <f t="shared" si="2"/>
        <v>100000</v>
      </c>
      <c r="ANJ34" s="2">
        <f t="shared" si="12"/>
        <v>100000</v>
      </c>
    </row>
    <row r="35" spans="1:27 1039:1054" x14ac:dyDescent="0.35">
      <c r="A35" s="2" t="s">
        <v>345</v>
      </c>
      <c r="E35" s="2" t="s">
        <v>339</v>
      </c>
      <c r="J35" s="4">
        <f>G9/8</f>
        <v>125000</v>
      </c>
      <c r="M35" s="4">
        <f t="shared" si="3"/>
        <v>125000</v>
      </c>
      <c r="P35" s="4">
        <f t="shared" si="13"/>
        <v>125000</v>
      </c>
      <c r="Y35" s="2" t="s">
        <v>346</v>
      </c>
      <c r="Z35" s="101">
        <v>100000</v>
      </c>
      <c r="AMY35" s="2" t="s">
        <v>347</v>
      </c>
      <c r="ANE35" s="2">
        <v>400000</v>
      </c>
      <c r="ANH35" s="2">
        <f t="shared" si="0"/>
        <v>400000</v>
      </c>
      <c r="ANN35" s="2">
        <f>ANH35</f>
        <v>400000</v>
      </c>
    </row>
    <row r="36" spans="1:27 1039:1054" x14ac:dyDescent="0.35">
      <c r="E36" s="2" t="s">
        <v>343</v>
      </c>
      <c r="J36" s="4">
        <f>G10/8</f>
        <v>250000</v>
      </c>
      <c r="M36" s="4">
        <f t="shared" si="3"/>
        <v>250000</v>
      </c>
      <c r="P36" s="4">
        <f t="shared" si="13"/>
        <v>250000</v>
      </c>
      <c r="Y36" s="2" t="s">
        <v>348</v>
      </c>
      <c r="AA36" s="101">
        <v>400000</v>
      </c>
      <c r="AMY36" s="2" t="s">
        <v>349</v>
      </c>
      <c r="ANE36" s="2">
        <f>125000</f>
        <v>125000</v>
      </c>
      <c r="ANH36" s="2">
        <f t="shared" si="0"/>
        <v>125000</v>
      </c>
      <c r="ANN36" s="2">
        <f t="shared" ref="ANN36:ANN38" si="14">ANH36</f>
        <v>125000</v>
      </c>
    </row>
    <row r="37" spans="1:27 1039:1054" x14ac:dyDescent="0.35">
      <c r="A37" s="2" t="s">
        <v>106</v>
      </c>
      <c r="E37" s="2" t="s">
        <v>346</v>
      </c>
      <c r="J37" s="4">
        <f>G11/5</f>
        <v>100000</v>
      </c>
      <c r="M37" s="4">
        <f t="shared" si="3"/>
        <v>100000</v>
      </c>
      <c r="P37" s="4">
        <f t="shared" si="13"/>
        <v>100000</v>
      </c>
      <c r="Y37" s="2" t="s">
        <v>350</v>
      </c>
      <c r="AA37" s="101">
        <v>125000</v>
      </c>
      <c r="AMY37" s="2" t="s">
        <v>351</v>
      </c>
      <c r="ANE37" s="2">
        <v>250000</v>
      </c>
      <c r="ANH37" s="2">
        <f t="shared" si="0"/>
        <v>250000</v>
      </c>
      <c r="ANN37" s="2">
        <f t="shared" si="14"/>
        <v>250000</v>
      </c>
    </row>
    <row r="38" spans="1:27 1039:1054" x14ac:dyDescent="0.35">
      <c r="E38" s="2" t="s">
        <v>348</v>
      </c>
      <c r="K38" s="4">
        <f>J34</f>
        <v>400000</v>
      </c>
      <c r="N38" s="4">
        <f t="shared" si="1"/>
        <v>400000</v>
      </c>
      <c r="T38" s="4">
        <f>N38</f>
        <v>400000</v>
      </c>
      <c r="Y38" s="2" t="s">
        <v>352</v>
      </c>
      <c r="AA38" s="101">
        <v>250000</v>
      </c>
      <c r="AMY38" s="2" t="s">
        <v>353</v>
      </c>
      <c r="ANE38" s="2">
        <v>100000</v>
      </c>
      <c r="ANH38" s="2">
        <f t="shared" si="0"/>
        <v>100000</v>
      </c>
      <c r="ANN38" s="2">
        <f t="shared" si="14"/>
        <v>100000</v>
      </c>
    </row>
    <row r="39" spans="1:27 1039:1054" x14ac:dyDescent="0.35">
      <c r="A39" s="2" t="s">
        <v>107</v>
      </c>
      <c r="E39" s="2" t="s">
        <v>350</v>
      </c>
      <c r="K39" s="4">
        <f t="shared" ref="K39:K41" si="15">J35</f>
        <v>125000</v>
      </c>
      <c r="N39" s="4">
        <f t="shared" si="1"/>
        <v>125000</v>
      </c>
      <c r="T39" s="4">
        <f t="shared" ref="T39:T41" si="16">N39</f>
        <v>125000</v>
      </c>
      <c r="Y39" s="2" t="s">
        <v>354</v>
      </c>
      <c r="AA39" s="101">
        <v>100000</v>
      </c>
      <c r="AMY39" s="2" t="s">
        <v>355</v>
      </c>
      <c r="AND39" s="2">
        <v>300000</v>
      </c>
      <c r="ANG39" s="2">
        <f t="shared" si="2"/>
        <v>300000</v>
      </c>
      <c r="ANM39" s="2">
        <f>ANG39</f>
        <v>300000</v>
      </c>
    </row>
    <row r="40" spans="1:27 1039:1054" x14ac:dyDescent="0.35">
      <c r="E40" s="2" t="s">
        <v>352</v>
      </c>
      <c r="K40" s="4">
        <f t="shared" si="15"/>
        <v>250000</v>
      </c>
      <c r="N40" s="4">
        <f t="shared" si="1"/>
        <v>250000</v>
      </c>
      <c r="T40" s="4">
        <f t="shared" si="16"/>
        <v>250000</v>
      </c>
      <c r="Y40" s="1"/>
      <c r="Z40" s="102">
        <f>SUM(Z3:Z39)</f>
        <v>21099500</v>
      </c>
      <c r="AA40" s="102">
        <f>SUM(AA3:AA39)</f>
        <v>21099500</v>
      </c>
      <c r="AMY40" s="2" t="s">
        <v>356</v>
      </c>
      <c r="ANE40" s="2">
        <v>400000</v>
      </c>
      <c r="ANH40" s="2">
        <f t="shared" si="0"/>
        <v>400000</v>
      </c>
      <c r="ANK40" s="2">
        <f>ANH40</f>
        <v>400000</v>
      </c>
    </row>
    <row r="41" spans="1:27 1039:1054" x14ac:dyDescent="0.35">
      <c r="A41" s="2" t="s">
        <v>108</v>
      </c>
      <c r="E41" s="2" t="s">
        <v>354</v>
      </c>
      <c r="K41" s="4">
        <f t="shared" si="15"/>
        <v>100000</v>
      </c>
      <c r="N41" s="4">
        <f t="shared" si="1"/>
        <v>100000</v>
      </c>
      <c r="T41" s="4">
        <f t="shared" si="16"/>
        <v>100000</v>
      </c>
      <c r="Z41" s="101"/>
      <c r="AMY41" s="2" t="s">
        <v>357</v>
      </c>
      <c r="AND41" s="2">
        <v>400000</v>
      </c>
      <c r="ANG41" s="2">
        <f t="shared" si="2"/>
        <v>400000</v>
      </c>
      <c r="ANM41" s="2">
        <f>ANG41</f>
        <v>400000</v>
      </c>
    </row>
    <row r="42" spans="1:27 1039:1054" x14ac:dyDescent="0.35">
      <c r="E42" s="2" t="s">
        <v>358</v>
      </c>
      <c r="P42" s="4">
        <v>1930500</v>
      </c>
      <c r="T42" s="4">
        <v>1930500</v>
      </c>
      <c r="Z42" s="1" t="s">
        <v>277</v>
      </c>
      <c r="AMY42" s="2" t="s">
        <v>359</v>
      </c>
      <c r="ANJ42" s="2">
        <v>1930500</v>
      </c>
      <c r="ANN42" s="2">
        <f>ANJ42</f>
        <v>1930500</v>
      </c>
    </row>
    <row r="43" spans="1:27 1039:1054" x14ac:dyDescent="0.35">
      <c r="A43" s="2" t="s">
        <v>109</v>
      </c>
      <c r="ANA43" s="2">
        <f>SUM(ANA3:ANA41)</f>
        <v>44070000</v>
      </c>
      <c r="ANB43" s="2">
        <f>SUM(ANB3:ANB41)</f>
        <v>44070000</v>
      </c>
      <c r="AND43" s="2">
        <f>SUM(AND3:AND41)</f>
        <v>1779500</v>
      </c>
      <c r="ANE43" s="2">
        <f>SUM(ANE3:ANE41)</f>
        <v>1779500</v>
      </c>
      <c r="ANG43" s="2">
        <f>SUM(ANG3:ANG41)</f>
        <v>21099500</v>
      </c>
      <c r="ANH43" s="2">
        <f>SUM(ANH3:ANH41)</f>
        <v>21099500</v>
      </c>
      <c r="ANJ43" s="2">
        <f>SUM(ANJ3:ANJ42)</f>
        <v>10520000</v>
      </c>
      <c r="ANK43" s="2">
        <f>SUM(ANK3:ANK42)</f>
        <v>10520000</v>
      </c>
      <c r="ANM43" s="2">
        <f>SUM(ANM3:ANM42)</f>
        <v>12510000</v>
      </c>
      <c r="ANN43" s="2">
        <f>SUM(ANN3:ANN42)</f>
        <v>12510000</v>
      </c>
    </row>
    <row r="44" spans="1:27 1039:1054" x14ac:dyDescent="0.35">
      <c r="A44" s="2" t="s">
        <v>110</v>
      </c>
      <c r="Y44" s="1" t="s">
        <v>120</v>
      </c>
      <c r="Z44" s="1"/>
      <c r="AA44" s="102">
        <v>10000000</v>
      </c>
      <c r="ANA44" s="2">
        <f>ANB43-ANA43</f>
        <v>0</v>
      </c>
      <c r="AND44" s="2">
        <f>ANE43-AND43</f>
        <v>0</v>
      </c>
      <c r="ANG44" s="2">
        <f>ANH43-ANG43</f>
        <v>0</v>
      </c>
      <c r="ANJ44" s="2">
        <f>ANK43-ANJ43</f>
        <v>0</v>
      </c>
      <c r="ANM44" s="2">
        <f>ANN43-ANM43</f>
        <v>0</v>
      </c>
    </row>
    <row r="45" spans="1:27 1039:1054" x14ac:dyDescent="0.35">
      <c r="Y45" s="2" t="s">
        <v>360</v>
      </c>
      <c r="Z45" s="2">
        <v>0</v>
      </c>
    </row>
    <row r="46" spans="1:27 1039:1054" x14ac:dyDescent="0.35">
      <c r="A46" s="2" t="s">
        <v>111</v>
      </c>
      <c r="Y46" s="2" t="s">
        <v>361</v>
      </c>
      <c r="Z46" s="101">
        <v>1500000</v>
      </c>
    </row>
    <row r="47" spans="1:27 1039:1054" x14ac:dyDescent="0.35">
      <c r="E47" s="4"/>
      <c r="Y47" s="2" t="s">
        <v>362</v>
      </c>
      <c r="Z47" s="101">
        <v>-400000</v>
      </c>
    </row>
    <row r="48" spans="1:27 1039:1054" x14ac:dyDescent="0.35">
      <c r="A48" s="2" t="s">
        <v>112</v>
      </c>
    </row>
    <row r="49" spans="1:27" x14ac:dyDescent="0.35">
      <c r="A49" s="2" t="s">
        <v>363</v>
      </c>
      <c r="Y49" s="2" t="s">
        <v>364</v>
      </c>
      <c r="Z49" s="101">
        <v>875000</v>
      </c>
      <c r="AA49" s="2">
        <v>1975000</v>
      </c>
    </row>
    <row r="50" spans="1:27" x14ac:dyDescent="0.35">
      <c r="Y50" s="2" t="s">
        <v>365</v>
      </c>
      <c r="AA50" s="101">
        <v>8025000</v>
      </c>
    </row>
    <row r="51" spans="1:27" x14ac:dyDescent="0.35">
      <c r="A51" s="2" t="s">
        <v>113</v>
      </c>
      <c r="Y51" s="1" t="s">
        <v>366</v>
      </c>
    </row>
    <row r="52" spans="1:27" x14ac:dyDescent="0.35">
      <c r="A52" s="2" t="s">
        <v>114</v>
      </c>
      <c r="Y52" s="2" t="s">
        <v>325</v>
      </c>
      <c r="AA52" s="101">
        <v>120000</v>
      </c>
    </row>
    <row r="53" spans="1:27" x14ac:dyDescent="0.35">
      <c r="AA53" s="101">
        <v>8145000</v>
      </c>
    </row>
    <row r="54" spans="1:27" x14ac:dyDescent="0.35">
      <c r="A54" s="2" t="s">
        <v>78</v>
      </c>
      <c r="Y54" s="2" t="s">
        <v>367</v>
      </c>
      <c r="AA54" s="101">
        <v>5414500</v>
      </c>
    </row>
    <row r="55" spans="1:27" x14ac:dyDescent="0.35">
      <c r="A55" s="2" t="s">
        <v>368</v>
      </c>
      <c r="Y55" s="2" t="s">
        <v>369</v>
      </c>
      <c r="AA55" s="101">
        <v>200000</v>
      </c>
    </row>
    <row r="56" spans="1:27" x14ac:dyDescent="0.35">
      <c r="Y56" s="2" t="s">
        <v>370</v>
      </c>
      <c r="AA56" s="101">
        <v>600000</v>
      </c>
    </row>
    <row r="57" spans="1:27" x14ac:dyDescent="0.35">
      <c r="A57" s="2" t="s">
        <v>115</v>
      </c>
      <c r="Y57" s="2" t="s">
        <v>371</v>
      </c>
      <c r="AA57" s="101">
        <v>1930500</v>
      </c>
    </row>
    <row r="58" spans="1:27" x14ac:dyDescent="0.35">
      <c r="Y58" s="2" t="s">
        <v>265</v>
      </c>
      <c r="AA58" s="2">
        <v>0</v>
      </c>
    </row>
    <row r="59" spans="1:27" x14ac:dyDescent="0.35">
      <c r="A59" s="2" t="s">
        <v>116</v>
      </c>
      <c r="Y59" s="2" t="s">
        <v>372</v>
      </c>
      <c r="AA59" s="101">
        <v>1930500</v>
      </c>
    </row>
    <row r="60" spans="1:27" x14ac:dyDescent="0.35">
      <c r="AA60" s="101"/>
    </row>
    <row r="61" spans="1:27" x14ac:dyDescent="0.35">
      <c r="AA61" s="101"/>
    </row>
    <row r="62" spans="1:27" x14ac:dyDescent="0.35">
      <c r="G62" s="4">
        <f>SUM(G5:G59)</f>
        <v>19820000</v>
      </c>
      <c r="H62" s="4">
        <f>SUM(H5:H59)</f>
        <v>19820000</v>
      </c>
      <c r="J62" s="4">
        <f>SUM(J5:J59)</f>
        <v>1279500</v>
      </c>
      <c r="K62" s="4">
        <f>SUM(K5:K59)</f>
        <v>1279500</v>
      </c>
      <c r="M62" s="4">
        <f>SUM(M5:M59)</f>
        <v>21099500</v>
      </c>
      <c r="N62" s="4">
        <f>SUM(N5:N59)</f>
        <v>21099500</v>
      </c>
      <c r="P62" s="4">
        <f>SUM(P5:P59)</f>
        <v>10520000</v>
      </c>
      <c r="Q62" s="4">
        <f>SUM(Q5:Q59)</f>
        <v>10520000</v>
      </c>
      <c r="S62" s="4">
        <f>SUM(S5:S59)</f>
        <v>12510000</v>
      </c>
      <c r="T62" s="4">
        <f>SUM(T5:T59)</f>
        <v>12510000</v>
      </c>
      <c r="Y62" s="1" t="s">
        <v>373</v>
      </c>
    </row>
    <row r="63" spans="1:27" x14ac:dyDescent="0.35">
      <c r="A63" s="2" t="s">
        <v>374</v>
      </c>
      <c r="G63" s="4">
        <f>G62-H62</f>
        <v>0</v>
      </c>
      <c r="J63" s="4">
        <f>J62-K62</f>
        <v>0</v>
      </c>
      <c r="M63" s="4">
        <f>M62-N62</f>
        <v>0</v>
      </c>
      <c r="P63" s="4">
        <f>P62-Q62</f>
        <v>0</v>
      </c>
      <c r="S63" s="4">
        <f>S62-T62</f>
        <v>0</v>
      </c>
      <c r="Y63" s="2" t="s">
        <v>375</v>
      </c>
    </row>
    <row r="64" spans="1:27" x14ac:dyDescent="0.35">
      <c r="A64" s="2" t="s">
        <v>117</v>
      </c>
      <c r="Y64" s="2" t="s">
        <v>376</v>
      </c>
      <c r="AA64" s="101">
        <v>4625000</v>
      </c>
    </row>
    <row r="66" spans="1:27" x14ac:dyDescent="0.35">
      <c r="A66" s="2" t="s">
        <v>118</v>
      </c>
      <c r="Y66" s="2" t="s">
        <v>377</v>
      </c>
    </row>
    <row r="67" spans="1:27" x14ac:dyDescent="0.35">
      <c r="Y67" s="2" t="s">
        <v>263</v>
      </c>
      <c r="AA67" s="101">
        <v>3990000</v>
      </c>
    </row>
    <row r="68" spans="1:27" x14ac:dyDescent="0.35">
      <c r="Y68" s="2" t="s">
        <v>264</v>
      </c>
      <c r="AA68" s="101">
        <v>120000</v>
      </c>
    </row>
    <row r="69" spans="1:27" x14ac:dyDescent="0.35">
      <c r="Y69" s="2" t="s">
        <v>378</v>
      </c>
      <c r="AA69" s="101">
        <v>400000</v>
      </c>
    </row>
    <row r="70" spans="1:27" x14ac:dyDescent="0.35">
      <c r="Y70" s="2" t="s">
        <v>17</v>
      </c>
      <c r="AA70" s="101">
        <v>1000000</v>
      </c>
    </row>
    <row r="71" spans="1:27" x14ac:dyDescent="0.35">
      <c r="Y71" s="2" t="s">
        <v>379</v>
      </c>
      <c r="AA71" s="101">
        <v>300000</v>
      </c>
    </row>
    <row r="73" spans="1:27" x14ac:dyDescent="0.35">
      <c r="Y73" s="1" t="s">
        <v>417</v>
      </c>
      <c r="Z73" s="1"/>
      <c r="AA73" s="102">
        <v>10435000</v>
      </c>
    </row>
    <row r="75" spans="1:27" x14ac:dyDescent="0.35">
      <c r="Y75" s="2" t="s">
        <v>380</v>
      </c>
    </row>
    <row r="76" spans="1:27" x14ac:dyDescent="0.35">
      <c r="Y76" s="2" t="s">
        <v>39</v>
      </c>
      <c r="AA76" s="101">
        <v>5000000</v>
      </c>
    </row>
    <row r="77" spans="1:27" x14ac:dyDescent="0.35">
      <c r="Y77" s="2" t="s">
        <v>359</v>
      </c>
      <c r="AA77" s="101">
        <v>1930500</v>
      </c>
    </row>
    <row r="78" spans="1:27" x14ac:dyDescent="0.35">
      <c r="Y78" s="2" t="s">
        <v>175</v>
      </c>
      <c r="AA78" s="101">
        <v>-1200000</v>
      </c>
    </row>
    <row r="79" spans="1:27" x14ac:dyDescent="0.35">
      <c r="Y79" s="2" t="s">
        <v>381</v>
      </c>
    </row>
    <row r="80" spans="1:27" x14ac:dyDescent="0.35">
      <c r="Y80" s="2" t="s">
        <v>300</v>
      </c>
      <c r="AA80" s="101">
        <v>4000000</v>
      </c>
    </row>
    <row r="82" spans="25:27" x14ac:dyDescent="0.35">
      <c r="Y82" s="2" t="s">
        <v>382</v>
      </c>
    </row>
    <row r="83" spans="25:27" x14ac:dyDescent="0.35">
      <c r="Y83" s="2" t="s">
        <v>333</v>
      </c>
      <c r="AA83" s="101">
        <v>4500</v>
      </c>
    </row>
    <row r="84" spans="25:27" x14ac:dyDescent="0.35">
      <c r="Y84" s="2" t="s">
        <v>336</v>
      </c>
      <c r="AA84" s="101">
        <v>700000</v>
      </c>
    </row>
    <row r="86" spans="25:27" x14ac:dyDescent="0.35">
      <c r="Y86" s="1" t="s">
        <v>383</v>
      </c>
      <c r="Z86" s="1"/>
      <c r="AA86" s="102">
        <v>10435000</v>
      </c>
    </row>
    <row r="90" spans="25:27" x14ac:dyDescent="0.35">
      <c r="Y90" s="1" t="s">
        <v>384</v>
      </c>
      <c r="Z90" s="1"/>
      <c r="AA90" s="1">
        <v>2023</v>
      </c>
    </row>
    <row r="92" spans="25:27" x14ac:dyDescent="0.35">
      <c r="Y92" s="2" t="s">
        <v>385</v>
      </c>
      <c r="Z92" s="2" t="s">
        <v>386</v>
      </c>
      <c r="AA92" s="2" t="s">
        <v>386</v>
      </c>
    </row>
    <row r="93" spans="25:27" x14ac:dyDescent="0.35">
      <c r="Y93" s="2" t="s">
        <v>371</v>
      </c>
      <c r="AA93" s="4">
        <v>1930500</v>
      </c>
    </row>
    <row r="94" spans="25:27" x14ac:dyDescent="0.35">
      <c r="Y94" s="1" t="s">
        <v>387</v>
      </c>
      <c r="AA94" s="4"/>
    </row>
    <row r="95" spans="25:27" x14ac:dyDescent="0.35">
      <c r="Y95" s="2" t="s">
        <v>388</v>
      </c>
      <c r="AA95" s="4">
        <v>875000</v>
      </c>
    </row>
    <row r="96" spans="25:27" x14ac:dyDescent="0.35">
      <c r="Y96" s="2" t="s">
        <v>389</v>
      </c>
      <c r="AA96" s="4"/>
    </row>
    <row r="97" spans="25:27" x14ac:dyDescent="0.35">
      <c r="Y97" s="2" t="s">
        <v>390</v>
      </c>
      <c r="AA97" s="4"/>
    </row>
    <row r="98" spans="25:27" x14ac:dyDescent="0.35">
      <c r="Y98" s="2" t="s">
        <v>370</v>
      </c>
      <c r="AA98" s="4">
        <v>600000</v>
      </c>
    </row>
    <row r="99" spans="25:27" x14ac:dyDescent="0.35">
      <c r="Y99" s="2" t="s">
        <v>325</v>
      </c>
      <c r="AA99" s="4">
        <v>-120000</v>
      </c>
    </row>
    <row r="100" spans="25:27" x14ac:dyDescent="0.35">
      <c r="Y100" s="2" t="s">
        <v>391</v>
      </c>
      <c r="AA100" s="4"/>
    </row>
    <row r="101" spans="25:27" x14ac:dyDescent="0.35">
      <c r="Y101" s="1" t="s">
        <v>392</v>
      </c>
      <c r="AA101" s="4">
        <v>3285500</v>
      </c>
    </row>
    <row r="102" spans="25:27" x14ac:dyDescent="0.35">
      <c r="Y102" s="2" t="s">
        <v>393</v>
      </c>
      <c r="AA102" s="4">
        <v>700000</v>
      </c>
    </row>
    <row r="103" spans="25:27" x14ac:dyDescent="0.35">
      <c r="Y103" s="2" t="s">
        <v>394</v>
      </c>
      <c r="AA103" s="4">
        <v>-400000</v>
      </c>
    </row>
    <row r="104" spans="25:27" x14ac:dyDescent="0.35">
      <c r="Y104" s="2" t="s">
        <v>395</v>
      </c>
      <c r="AA104" s="4">
        <v>-300000</v>
      </c>
    </row>
    <row r="105" spans="25:27" x14ac:dyDescent="0.35">
      <c r="Y105" s="2" t="s">
        <v>396</v>
      </c>
      <c r="AA105" s="4">
        <v>4500</v>
      </c>
    </row>
    <row r="106" spans="25:27" x14ac:dyDescent="0.35">
      <c r="Y106" s="2" t="s">
        <v>397</v>
      </c>
      <c r="AA106" s="4">
        <v>-1000000</v>
      </c>
    </row>
    <row r="107" spans="25:27" x14ac:dyDescent="0.35">
      <c r="Y107" s="1" t="s">
        <v>398</v>
      </c>
      <c r="Z107" s="1"/>
      <c r="AA107" s="30">
        <v>2290000</v>
      </c>
    </row>
    <row r="108" spans="25:27" x14ac:dyDescent="0.35">
      <c r="Y108" s="2" t="s">
        <v>399</v>
      </c>
      <c r="AA108" s="4">
        <v>0</v>
      </c>
    </row>
    <row r="109" spans="25:27" x14ac:dyDescent="0.35">
      <c r="Y109" s="2" t="s">
        <v>400</v>
      </c>
      <c r="AA109" s="4">
        <v>-600000</v>
      </c>
    </row>
    <row r="110" spans="25:27" x14ac:dyDescent="0.35">
      <c r="Y110" s="103" t="s">
        <v>401</v>
      </c>
      <c r="Z110" s="103"/>
      <c r="AA110" s="104">
        <v>1690000</v>
      </c>
    </row>
    <row r="112" spans="25:27" x14ac:dyDescent="0.35">
      <c r="Y112" s="2" t="s">
        <v>402</v>
      </c>
    </row>
    <row r="113" spans="25:27" x14ac:dyDescent="0.35">
      <c r="Y113" s="2" t="s">
        <v>403</v>
      </c>
      <c r="Z113" s="101">
        <v>-5500000</v>
      </c>
    </row>
    <row r="114" spans="25:27" x14ac:dyDescent="0.35">
      <c r="Y114" s="2" t="s">
        <v>404</v>
      </c>
    </row>
    <row r="115" spans="25:27" x14ac:dyDescent="0.35">
      <c r="Y115" s="2" t="s">
        <v>325</v>
      </c>
      <c r="Z115" s="101">
        <v>120000</v>
      </c>
    </row>
    <row r="116" spans="25:27" x14ac:dyDescent="0.35">
      <c r="Y116" s="2" t="s">
        <v>405</v>
      </c>
    </row>
    <row r="117" spans="25:27" x14ac:dyDescent="0.35">
      <c r="Y117" s="2" t="s">
        <v>406</v>
      </c>
    </row>
    <row r="118" spans="25:27" x14ac:dyDescent="0.35">
      <c r="Y118" s="103" t="s">
        <v>407</v>
      </c>
      <c r="Z118" s="103"/>
      <c r="AA118" s="105">
        <v>-5380000</v>
      </c>
    </row>
    <row r="120" spans="25:27" x14ac:dyDescent="0.35">
      <c r="Y120" s="2" t="s">
        <v>408</v>
      </c>
    </row>
    <row r="121" spans="25:27" x14ac:dyDescent="0.35">
      <c r="Y121" s="2" t="s">
        <v>409</v>
      </c>
      <c r="Z121" s="101">
        <v>3800000</v>
      </c>
    </row>
    <row r="122" spans="25:27" x14ac:dyDescent="0.35">
      <c r="Y122" s="2" t="s">
        <v>410</v>
      </c>
    </row>
    <row r="123" spans="25:27" x14ac:dyDescent="0.35">
      <c r="Y123" s="2" t="s">
        <v>411</v>
      </c>
    </row>
    <row r="124" spans="25:27" x14ac:dyDescent="0.35">
      <c r="Y124" s="2" t="s">
        <v>412</v>
      </c>
      <c r="Z124" s="101">
        <v>4000000</v>
      </c>
    </row>
    <row r="125" spans="25:27" x14ac:dyDescent="0.35">
      <c r="Y125" s="103" t="s">
        <v>413</v>
      </c>
      <c r="Z125" s="103"/>
      <c r="AA125" s="105">
        <v>7800000</v>
      </c>
    </row>
    <row r="127" spans="25:27" x14ac:dyDescent="0.35">
      <c r="Y127" s="1" t="s">
        <v>414</v>
      </c>
      <c r="Z127" s="1"/>
      <c r="AA127" s="105">
        <v>4110000</v>
      </c>
    </row>
    <row r="128" spans="25:27" x14ac:dyDescent="0.35">
      <c r="Y128" s="2" t="s">
        <v>415</v>
      </c>
      <c r="AA128" s="2">
        <v>0</v>
      </c>
    </row>
    <row r="129" spans="25:27" x14ac:dyDescent="0.35">
      <c r="Y129" s="1" t="s">
        <v>416</v>
      </c>
      <c r="Z129" s="1"/>
      <c r="AA129" s="102">
        <v>4110000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36BB-DA2C-4498-8AED-DD18FE4EC860}">
  <dimension ref="A1:X86"/>
  <sheetViews>
    <sheetView tabSelected="1" topLeftCell="A25" workbookViewId="0">
      <selection activeCell="A4" sqref="A1:XFD1048576"/>
    </sheetView>
  </sheetViews>
  <sheetFormatPr defaultColWidth="9.1796875" defaultRowHeight="14.5" x14ac:dyDescent="0.35"/>
  <cols>
    <col min="1" max="1" width="4" customWidth="1"/>
    <col min="2" max="2" width="56" customWidth="1"/>
    <col min="3" max="3" width="2.81640625" customWidth="1"/>
    <col min="4" max="4" width="14" style="129" customWidth="1"/>
    <col min="5" max="5" width="16" style="129" bestFit="1" customWidth="1"/>
    <col min="6" max="6" width="2" style="129" customWidth="1"/>
    <col min="7" max="8" width="11.54296875" style="129" bestFit="1" customWidth="1"/>
    <col min="9" max="9" width="2.1796875" style="129" customWidth="1"/>
    <col min="10" max="10" width="19.54296875" style="129" bestFit="1" customWidth="1"/>
    <col min="11" max="11" width="13.1796875" style="129" customWidth="1"/>
    <col min="12" max="12" width="4.81640625" style="129" customWidth="1"/>
    <col min="13" max="13" width="13.54296875" style="129" customWidth="1"/>
    <col min="14" max="14" width="12.7265625" style="129" customWidth="1"/>
    <col min="15" max="15" width="2.7265625" style="129" customWidth="1"/>
    <col min="16" max="16" width="11.1796875" style="129" customWidth="1"/>
    <col min="17" max="17" width="11.453125" style="129" customWidth="1"/>
    <col min="18" max="18" width="3.1796875" customWidth="1"/>
    <col min="19" max="19" width="14.1796875" customWidth="1"/>
  </cols>
  <sheetData>
    <row r="1" spans="1:24" ht="15.5" x14ac:dyDescent="0.35">
      <c r="A1" s="2"/>
      <c r="B1" s="2"/>
      <c r="C1" s="106"/>
      <c r="D1" s="107" t="s">
        <v>84</v>
      </c>
      <c r="E1" s="4"/>
      <c r="F1" s="108"/>
      <c r="G1" s="4"/>
      <c r="H1" s="4"/>
      <c r="I1" s="108"/>
      <c r="J1" s="4"/>
      <c r="K1" s="109"/>
      <c r="L1" s="110"/>
      <c r="M1" s="109"/>
      <c r="N1" s="4"/>
      <c r="O1" s="108"/>
      <c r="P1" s="4"/>
      <c r="Q1" s="4"/>
      <c r="R1" s="106"/>
      <c r="S1" s="2"/>
      <c r="T1" s="2"/>
      <c r="U1" s="2"/>
      <c r="V1" s="2"/>
      <c r="W1" s="2"/>
      <c r="X1" s="2"/>
    </row>
    <row r="2" spans="1:24" ht="15.5" x14ac:dyDescent="0.35">
      <c r="A2" s="2"/>
      <c r="B2" s="2"/>
      <c r="C2" s="106"/>
      <c r="D2" s="4"/>
      <c r="E2" s="4"/>
      <c r="F2" s="108"/>
      <c r="G2" s="4"/>
      <c r="H2" s="4"/>
      <c r="I2" s="108"/>
      <c r="J2" s="4"/>
      <c r="K2" s="4"/>
      <c r="L2" s="108"/>
      <c r="M2" s="4"/>
      <c r="N2" s="4"/>
      <c r="O2" s="108"/>
      <c r="P2" s="4"/>
      <c r="Q2" s="4"/>
      <c r="R2" s="106"/>
      <c r="S2" s="2"/>
      <c r="T2" s="2"/>
      <c r="U2" s="2"/>
      <c r="V2" s="2"/>
      <c r="W2" s="2"/>
      <c r="X2" s="2"/>
    </row>
    <row r="3" spans="1:24" ht="15.5" x14ac:dyDescent="0.35">
      <c r="A3" s="1" t="s">
        <v>85</v>
      </c>
      <c r="B3" s="2"/>
      <c r="C3" s="106"/>
      <c r="D3" s="4"/>
      <c r="E3" s="4"/>
      <c r="F3" s="108"/>
      <c r="G3" s="4"/>
      <c r="H3" s="4"/>
      <c r="I3" s="108"/>
      <c r="J3" s="4"/>
      <c r="K3" s="4"/>
      <c r="L3" s="108"/>
      <c r="M3" s="4"/>
      <c r="N3" s="4"/>
      <c r="O3" s="108"/>
      <c r="P3" s="4"/>
      <c r="Q3" s="4"/>
      <c r="R3" s="106"/>
      <c r="S3" s="2"/>
      <c r="T3" s="2"/>
      <c r="U3" s="2"/>
      <c r="V3" s="2"/>
      <c r="W3" s="2"/>
      <c r="X3" s="2"/>
    </row>
    <row r="4" spans="1:24" ht="15.5" x14ac:dyDescent="0.35">
      <c r="A4" s="1"/>
      <c r="B4" s="2"/>
      <c r="C4" s="106"/>
      <c r="D4" s="4"/>
      <c r="E4" s="4"/>
      <c r="F4" s="108"/>
      <c r="G4" s="4"/>
      <c r="H4" s="4"/>
      <c r="I4" s="108"/>
      <c r="J4" s="4"/>
      <c r="K4" s="4"/>
      <c r="L4" s="108"/>
      <c r="M4" s="4"/>
      <c r="N4" s="4"/>
      <c r="O4" s="108"/>
      <c r="P4" s="4"/>
      <c r="Q4" s="4"/>
      <c r="R4" s="106"/>
      <c r="S4" s="2"/>
      <c r="T4" s="2"/>
      <c r="U4" s="2"/>
      <c r="V4" s="2"/>
      <c r="W4" s="2"/>
      <c r="X4" s="2"/>
    </row>
    <row r="5" spans="1:24" ht="15.5" x14ac:dyDescent="0.35">
      <c r="A5" s="1" t="s">
        <v>86</v>
      </c>
      <c r="B5" s="2"/>
      <c r="C5" s="106"/>
      <c r="D5" s="4"/>
      <c r="E5" s="4"/>
      <c r="F5" s="108"/>
      <c r="G5" s="4"/>
      <c r="H5" s="4"/>
      <c r="I5" s="108"/>
      <c r="J5" s="4"/>
      <c r="K5" s="4"/>
      <c r="L5" s="108"/>
      <c r="M5" s="4"/>
      <c r="N5" s="4"/>
      <c r="O5" s="108"/>
      <c r="P5" s="4"/>
      <c r="Q5" s="4"/>
      <c r="R5" s="106"/>
      <c r="S5" s="2"/>
      <c r="T5" s="2"/>
      <c r="U5" s="2"/>
      <c r="V5" s="2"/>
      <c r="W5" s="2"/>
      <c r="X5" s="2"/>
    </row>
    <row r="6" spans="1:24" ht="15.5" x14ac:dyDescent="0.35">
      <c r="A6" s="31" t="s">
        <v>206</v>
      </c>
      <c r="B6" s="31"/>
      <c r="C6" s="111"/>
      <c r="D6" s="4"/>
      <c r="E6" s="4"/>
      <c r="F6" s="108"/>
      <c r="G6" s="4"/>
      <c r="H6" s="4"/>
      <c r="I6" s="108"/>
      <c r="J6" s="4"/>
      <c r="K6" s="4"/>
      <c r="L6" s="108"/>
      <c r="M6" s="4"/>
      <c r="N6" s="4"/>
      <c r="O6" s="108"/>
      <c r="P6" s="4"/>
      <c r="Q6" s="4"/>
      <c r="R6" s="106"/>
      <c r="S6" s="2"/>
      <c r="T6" s="2"/>
      <c r="U6" s="2"/>
      <c r="V6" s="2"/>
      <c r="W6" s="2"/>
      <c r="X6" s="2"/>
    </row>
    <row r="7" spans="1:24" ht="15.5" x14ac:dyDescent="0.35">
      <c r="A7" s="31" t="s">
        <v>207</v>
      </c>
      <c r="B7" s="31"/>
      <c r="C7" s="111"/>
      <c r="D7" s="112"/>
      <c r="E7" s="4"/>
      <c r="F7" s="108"/>
      <c r="G7" s="4"/>
      <c r="H7" s="4"/>
      <c r="I7" s="108"/>
      <c r="J7" s="4"/>
      <c r="K7" s="4"/>
      <c r="L7" s="108"/>
      <c r="M7" s="4"/>
      <c r="N7" s="4"/>
      <c r="O7" s="108"/>
      <c r="P7" s="4"/>
      <c r="Q7" s="4"/>
      <c r="R7" s="106"/>
      <c r="S7" s="2"/>
      <c r="T7" s="2"/>
      <c r="U7" s="2"/>
      <c r="V7" s="2"/>
      <c r="W7" s="2"/>
      <c r="X7" s="2"/>
    </row>
    <row r="8" spans="1:24" ht="11.25" customHeight="1" x14ac:dyDescent="0.35">
      <c r="A8" s="31"/>
      <c r="B8" s="31"/>
      <c r="C8" s="111"/>
      <c r="D8" s="112"/>
      <c r="E8" s="4"/>
      <c r="F8" s="108"/>
      <c r="G8" s="4"/>
      <c r="H8" s="4"/>
      <c r="I8" s="108"/>
      <c r="J8" s="4"/>
      <c r="K8" s="4"/>
      <c r="L8" s="108"/>
      <c r="M8" s="4"/>
      <c r="N8" s="4"/>
      <c r="O8" s="108"/>
      <c r="P8" s="4"/>
      <c r="Q8" s="4"/>
      <c r="R8" s="106"/>
      <c r="S8" s="2"/>
      <c r="T8" s="2"/>
      <c r="U8" s="2"/>
      <c r="V8" s="2"/>
      <c r="W8" s="2"/>
      <c r="X8" s="2"/>
    </row>
    <row r="9" spans="1:24" ht="15.5" x14ac:dyDescent="0.35">
      <c r="A9" s="31"/>
      <c r="B9" s="31"/>
      <c r="C9" s="111"/>
      <c r="D9" s="113" t="s">
        <v>208</v>
      </c>
      <c r="E9" s="4"/>
      <c r="F9" s="108"/>
      <c r="G9" s="4"/>
      <c r="H9" s="4"/>
      <c r="I9" s="108"/>
      <c r="J9" s="4"/>
      <c r="K9" s="4"/>
      <c r="L9" s="108"/>
      <c r="M9" s="4"/>
      <c r="N9" s="4"/>
      <c r="O9" s="108"/>
      <c r="P9" s="4"/>
      <c r="Q9" s="4"/>
      <c r="R9" s="106"/>
      <c r="S9" s="2"/>
      <c r="T9" s="2"/>
      <c r="U9" s="2"/>
      <c r="V9" s="2"/>
      <c r="W9" s="2"/>
      <c r="X9" s="2"/>
    </row>
    <row r="10" spans="1:24" ht="15.5" x14ac:dyDescent="0.35">
      <c r="A10" s="31"/>
      <c r="B10" s="32" t="s">
        <v>120</v>
      </c>
      <c r="C10" s="114"/>
      <c r="D10" s="115">
        <v>75000</v>
      </c>
      <c r="E10" s="4"/>
      <c r="F10" s="108"/>
      <c r="G10" s="4"/>
      <c r="H10" s="4"/>
      <c r="I10" s="108"/>
      <c r="J10" s="4"/>
      <c r="K10" s="4"/>
      <c r="L10" s="108"/>
      <c r="M10" s="4"/>
      <c r="N10" s="4"/>
      <c r="O10" s="108"/>
      <c r="P10" s="4"/>
      <c r="Q10" s="4"/>
      <c r="R10" s="106"/>
      <c r="S10" s="2"/>
      <c r="T10" s="2"/>
      <c r="U10" s="2"/>
      <c r="V10" s="2"/>
      <c r="W10" s="2"/>
      <c r="X10" s="2"/>
    </row>
    <row r="11" spans="1:24" ht="15.5" x14ac:dyDescent="0.35">
      <c r="A11" s="31"/>
      <c r="B11" s="32" t="s">
        <v>209</v>
      </c>
      <c r="C11" s="114"/>
      <c r="D11" s="116">
        <v>7250</v>
      </c>
      <c r="E11" s="4"/>
      <c r="F11" s="108"/>
      <c r="G11" s="4"/>
      <c r="H11" s="4"/>
      <c r="I11" s="108"/>
      <c r="J11" s="4"/>
      <c r="K11" s="4"/>
      <c r="L11" s="108"/>
      <c r="M11" s="4"/>
      <c r="N11" s="4"/>
      <c r="O11" s="108"/>
      <c r="P11" s="4"/>
      <c r="Q11" s="4"/>
      <c r="R11" s="106"/>
      <c r="S11" s="2"/>
      <c r="T11" s="2"/>
      <c r="U11" s="2"/>
      <c r="V11" s="2"/>
      <c r="W11" s="2"/>
      <c r="X11" s="2"/>
    </row>
    <row r="12" spans="1:24" ht="15.5" x14ac:dyDescent="0.35">
      <c r="A12" s="31"/>
      <c r="B12" s="32" t="s">
        <v>210</v>
      </c>
      <c r="C12" s="114"/>
      <c r="D12" s="116">
        <v>85000</v>
      </c>
      <c r="E12" s="4"/>
      <c r="F12" s="108"/>
      <c r="G12" s="4"/>
      <c r="H12" s="4"/>
      <c r="I12" s="108"/>
      <c r="J12" s="4"/>
      <c r="K12" s="4"/>
      <c r="L12" s="108"/>
      <c r="M12" s="4"/>
      <c r="N12" s="4"/>
      <c r="O12" s="108"/>
      <c r="P12" s="4"/>
      <c r="Q12" s="4"/>
      <c r="R12" s="106"/>
      <c r="S12" s="2"/>
      <c r="T12" s="2"/>
      <c r="U12" s="2"/>
      <c r="V12" s="2"/>
      <c r="W12" s="2"/>
      <c r="X12" s="2"/>
    </row>
    <row r="13" spans="1:24" ht="15.5" x14ac:dyDescent="0.35">
      <c r="A13" s="31"/>
      <c r="B13" s="32" t="s">
        <v>30</v>
      </c>
      <c r="C13" s="114"/>
      <c r="D13" s="116">
        <v>15000</v>
      </c>
      <c r="E13" s="4"/>
      <c r="F13" s="108"/>
      <c r="G13" s="4"/>
      <c r="H13" s="4"/>
      <c r="I13" s="108"/>
      <c r="J13" s="4"/>
      <c r="K13" s="4"/>
      <c r="L13" s="108"/>
      <c r="M13" s="4"/>
      <c r="N13" s="4"/>
      <c r="O13" s="108"/>
      <c r="P13" s="4"/>
      <c r="Q13" s="4"/>
      <c r="R13" s="106"/>
      <c r="S13" s="2"/>
      <c r="T13" s="2"/>
      <c r="U13" s="2"/>
      <c r="V13" s="2"/>
      <c r="W13" s="2"/>
      <c r="X13" s="2"/>
    </row>
    <row r="14" spans="1:24" ht="15.5" x14ac:dyDescent="0.35">
      <c r="A14" s="31"/>
      <c r="B14" s="32" t="s">
        <v>211</v>
      </c>
      <c r="C14" s="114"/>
      <c r="D14" s="116">
        <v>12000</v>
      </c>
      <c r="E14" s="4"/>
      <c r="F14" s="108"/>
      <c r="G14" s="4"/>
      <c r="H14" s="4"/>
      <c r="I14" s="108"/>
      <c r="J14" s="4"/>
      <c r="K14" s="4"/>
      <c r="L14" s="108"/>
      <c r="M14" s="4"/>
      <c r="N14" s="4"/>
      <c r="O14" s="108"/>
      <c r="P14" s="4"/>
      <c r="Q14" s="4"/>
      <c r="R14" s="106"/>
      <c r="S14" s="2"/>
      <c r="T14" s="2"/>
      <c r="U14" s="2"/>
      <c r="V14" s="2"/>
      <c r="W14" s="2"/>
      <c r="X14" s="2"/>
    </row>
    <row r="15" spans="1:24" ht="15.5" x14ac:dyDescent="0.35">
      <c r="A15" s="33"/>
      <c r="B15" s="33"/>
      <c r="C15" s="117"/>
      <c r="D15" s="118"/>
      <c r="E15" s="119"/>
      <c r="F15" s="108"/>
      <c r="G15" s="4"/>
      <c r="H15" s="4"/>
      <c r="I15" s="108"/>
      <c r="J15" s="4"/>
      <c r="K15" s="4"/>
      <c r="L15" s="108"/>
      <c r="M15" s="4"/>
      <c r="N15" s="4"/>
      <c r="O15" s="108"/>
      <c r="P15" s="4"/>
      <c r="Q15" s="4"/>
      <c r="R15" s="106"/>
      <c r="S15" s="2"/>
      <c r="T15" s="2"/>
      <c r="U15" s="2"/>
      <c r="V15" s="2"/>
      <c r="W15" s="2"/>
      <c r="X15" s="2"/>
    </row>
    <row r="16" spans="1:24" ht="15.5" x14ac:dyDescent="0.35">
      <c r="A16" s="33" t="s">
        <v>212</v>
      </c>
      <c r="B16" s="33"/>
      <c r="C16" s="117"/>
      <c r="D16" s="119"/>
      <c r="E16" s="119"/>
      <c r="F16" s="108"/>
      <c r="G16" s="4"/>
      <c r="H16" s="4"/>
      <c r="I16" s="108"/>
      <c r="J16" s="4"/>
      <c r="K16" s="4"/>
      <c r="L16" s="108"/>
      <c r="M16" s="4"/>
      <c r="N16" s="4"/>
      <c r="O16" s="108"/>
      <c r="P16" s="4"/>
      <c r="Q16" s="4"/>
      <c r="R16" s="106"/>
      <c r="S16" s="2"/>
      <c r="T16" s="2"/>
      <c r="U16" s="2"/>
      <c r="V16" s="2"/>
      <c r="W16" s="2"/>
      <c r="X16" s="2"/>
    </row>
    <row r="17" spans="1:24" ht="10.5" customHeight="1" x14ac:dyDescent="0.35">
      <c r="A17" s="33"/>
      <c r="B17" s="33"/>
      <c r="C17" s="117"/>
      <c r="D17" s="119"/>
      <c r="E17" s="119"/>
      <c r="F17" s="108"/>
      <c r="G17" s="4"/>
      <c r="H17" s="4"/>
      <c r="I17" s="108"/>
      <c r="J17" s="4"/>
      <c r="K17" s="4"/>
      <c r="L17" s="108"/>
      <c r="M17" s="4"/>
      <c r="N17" s="4"/>
      <c r="O17" s="108"/>
      <c r="P17" s="4"/>
      <c r="Q17" s="4"/>
      <c r="R17" s="106"/>
      <c r="S17" s="2"/>
      <c r="T17" s="2"/>
      <c r="U17" s="2"/>
      <c r="V17" s="2"/>
      <c r="W17" s="2"/>
      <c r="X17" s="2"/>
    </row>
    <row r="18" spans="1:24" ht="15.5" x14ac:dyDescent="0.35">
      <c r="A18" s="31"/>
      <c r="B18" s="34" t="s">
        <v>213</v>
      </c>
      <c r="C18" s="120"/>
      <c r="D18" s="121" t="s">
        <v>418</v>
      </c>
      <c r="E18" s="121" t="s">
        <v>7</v>
      </c>
      <c r="F18" s="122"/>
      <c r="G18" s="121" t="s">
        <v>418</v>
      </c>
      <c r="H18" s="121" t="s">
        <v>7</v>
      </c>
      <c r="I18" s="108"/>
      <c r="J18" s="121" t="s">
        <v>418</v>
      </c>
      <c r="K18" s="121" t="s">
        <v>7</v>
      </c>
      <c r="L18" s="108"/>
      <c r="M18" s="121" t="s">
        <v>418</v>
      </c>
      <c r="N18" s="121" t="s">
        <v>7</v>
      </c>
      <c r="O18" s="108"/>
      <c r="P18" s="121" t="s">
        <v>418</v>
      </c>
      <c r="Q18" s="121" t="s">
        <v>7</v>
      </c>
      <c r="R18" s="106"/>
      <c r="S18" s="2"/>
      <c r="T18" s="2"/>
      <c r="U18" s="2"/>
      <c r="V18" s="2"/>
      <c r="W18" s="2"/>
      <c r="X18" s="2"/>
    </row>
    <row r="19" spans="1:24" ht="15.5" x14ac:dyDescent="0.35">
      <c r="A19" s="31"/>
      <c r="B19" s="34"/>
      <c r="C19" s="120"/>
      <c r="D19" s="121" t="s">
        <v>5</v>
      </c>
      <c r="E19" s="119" t="s">
        <v>6</v>
      </c>
      <c r="F19" s="122"/>
      <c r="G19" s="121" t="s">
        <v>5</v>
      </c>
      <c r="H19" s="119" t="s">
        <v>6</v>
      </c>
      <c r="I19" s="108"/>
      <c r="J19" s="121" t="s">
        <v>5</v>
      </c>
      <c r="K19" s="119" t="s">
        <v>6</v>
      </c>
      <c r="L19" s="108"/>
      <c r="M19" s="121" t="s">
        <v>5</v>
      </c>
      <c r="N19" s="119" t="s">
        <v>6</v>
      </c>
      <c r="O19" s="108"/>
      <c r="P19" s="121" t="s">
        <v>5</v>
      </c>
      <c r="Q19" s="119" t="s">
        <v>6</v>
      </c>
      <c r="R19" s="106"/>
      <c r="S19" s="2"/>
      <c r="T19" s="2"/>
      <c r="U19" s="2"/>
      <c r="V19" s="2"/>
      <c r="W19" s="2"/>
      <c r="X19" s="2"/>
    </row>
    <row r="20" spans="1:24" ht="15.5" x14ac:dyDescent="0.35">
      <c r="A20" s="31"/>
      <c r="B20" s="32" t="s">
        <v>214</v>
      </c>
      <c r="C20" s="114"/>
      <c r="D20" s="109"/>
      <c r="E20" s="123">
        <v>4500</v>
      </c>
      <c r="F20" s="124"/>
      <c r="G20" s="4">
        <v>150</v>
      </c>
      <c r="H20" s="4"/>
      <c r="I20" s="108"/>
      <c r="J20" s="4"/>
      <c r="K20" s="4">
        <f>E20+H20-D20-G20</f>
        <v>4350</v>
      </c>
      <c r="L20" s="108"/>
      <c r="M20" s="4"/>
      <c r="N20" s="4"/>
      <c r="O20" s="108"/>
      <c r="P20" s="4"/>
      <c r="Q20" s="4">
        <f>K20</f>
        <v>4350</v>
      </c>
      <c r="R20" s="106"/>
      <c r="S20" s="2"/>
      <c r="T20" s="2"/>
      <c r="U20" s="2"/>
      <c r="V20" s="2"/>
      <c r="W20" s="2"/>
      <c r="X20" s="2"/>
    </row>
    <row r="21" spans="1:24" ht="15.5" x14ac:dyDescent="0.35">
      <c r="A21" s="31"/>
      <c r="B21" s="32" t="s">
        <v>215</v>
      </c>
      <c r="C21" s="114"/>
      <c r="D21" s="123">
        <v>27650</v>
      </c>
      <c r="E21" s="125"/>
      <c r="F21" s="108"/>
      <c r="G21" s="4"/>
      <c r="H21" s="4">
        <v>250</v>
      </c>
      <c r="I21" s="108"/>
      <c r="J21" s="4">
        <f t="shared" ref="J21:J57" si="0">D21+G21-E21-H21</f>
        <v>27400</v>
      </c>
      <c r="K21" s="4"/>
      <c r="L21" s="108"/>
      <c r="M21" s="4"/>
      <c r="N21" s="4"/>
      <c r="O21" s="108"/>
      <c r="P21" s="4">
        <f>J21</f>
        <v>27400</v>
      </c>
      <c r="Q21" s="4"/>
      <c r="R21" s="106"/>
      <c r="S21" s="2"/>
      <c r="T21" s="2"/>
      <c r="U21" s="2"/>
      <c r="V21" s="2"/>
      <c r="W21" s="2"/>
      <c r="X21" s="2"/>
    </row>
    <row r="22" spans="1:24" ht="15.5" x14ac:dyDescent="0.35">
      <c r="A22" s="31"/>
      <c r="B22" s="32" t="s">
        <v>48</v>
      </c>
      <c r="C22" s="114"/>
      <c r="D22" s="123">
        <v>3000</v>
      </c>
      <c r="E22" s="4"/>
      <c r="F22" s="108"/>
      <c r="G22" s="4"/>
      <c r="H22" s="4"/>
      <c r="I22" s="108"/>
      <c r="J22" s="4">
        <f t="shared" si="0"/>
        <v>3000</v>
      </c>
      <c r="K22" s="4"/>
      <c r="L22" s="108"/>
      <c r="M22" s="4"/>
      <c r="N22" s="4"/>
      <c r="O22" s="108"/>
      <c r="P22" s="4">
        <f>J22</f>
        <v>3000</v>
      </c>
      <c r="Q22" s="4"/>
      <c r="R22" s="106"/>
      <c r="S22" s="2"/>
      <c r="T22" s="2"/>
      <c r="U22" s="2"/>
      <c r="V22" s="2"/>
      <c r="W22" s="2"/>
      <c r="X22" s="2"/>
    </row>
    <row r="23" spans="1:24" ht="15.5" x14ac:dyDescent="0.35">
      <c r="A23" s="31"/>
      <c r="B23" s="32" t="s">
        <v>216</v>
      </c>
      <c r="C23" s="114"/>
      <c r="D23" s="123">
        <v>18100</v>
      </c>
      <c r="E23" s="125"/>
      <c r="F23" s="108"/>
      <c r="G23" s="4"/>
      <c r="H23" s="4"/>
      <c r="I23" s="108"/>
      <c r="J23" s="4">
        <f t="shared" si="0"/>
        <v>18100</v>
      </c>
      <c r="K23" s="4"/>
      <c r="L23" s="108"/>
      <c r="M23" s="4">
        <f>J23</f>
        <v>18100</v>
      </c>
      <c r="N23" s="4"/>
      <c r="O23" s="108"/>
      <c r="P23" s="4"/>
      <c r="Q23" s="4"/>
      <c r="R23" s="106"/>
      <c r="S23" s="2"/>
      <c r="T23" s="2"/>
      <c r="U23" s="2"/>
      <c r="V23" s="2"/>
      <c r="W23" s="2"/>
      <c r="X23" s="2"/>
    </row>
    <row r="24" spans="1:24" ht="15.5" x14ac:dyDescent="0.35">
      <c r="A24" s="31"/>
      <c r="B24" s="32" t="s">
        <v>217</v>
      </c>
      <c r="C24" s="114"/>
      <c r="D24" s="109"/>
      <c r="E24" s="123">
        <v>1500</v>
      </c>
      <c r="F24" s="124"/>
      <c r="G24" s="4"/>
      <c r="H24" s="4"/>
      <c r="I24" s="108"/>
      <c r="J24" s="4"/>
      <c r="K24" s="4">
        <f t="shared" ref="K24:K56" si="1">E24+H24-D24-G24</f>
        <v>1500</v>
      </c>
      <c r="L24" s="108"/>
      <c r="M24" s="4"/>
      <c r="N24" s="4">
        <f>K24</f>
        <v>1500</v>
      </c>
      <c r="O24" s="108"/>
      <c r="P24" s="4"/>
      <c r="Q24" s="4"/>
      <c r="R24" s="106"/>
      <c r="S24" s="2"/>
      <c r="T24" s="2"/>
      <c r="U24" s="2"/>
      <c r="V24" s="2"/>
      <c r="W24" s="2"/>
      <c r="X24" s="2"/>
    </row>
    <row r="25" spans="1:24" ht="15.5" x14ac:dyDescent="0.35">
      <c r="A25" s="31"/>
      <c r="B25" s="32" t="s">
        <v>218</v>
      </c>
      <c r="C25" s="114"/>
      <c r="D25" s="123">
        <v>3250</v>
      </c>
      <c r="E25" s="4"/>
      <c r="F25" s="108"/>
      <c r="G25" s="4"/>
      <c r="H25" s="4"/>
      <c r="I25" s="108"/>
      <c r="J25" s="4">
        <f t="shared" si="0"/>
        <v>3250</v>
      </c>
      <c r="K25" s="4"/>
      <c r="L25" s="108"/>
      <c r="M25" s="4">
        <f>J25</f>
        <v>3250</v>
      </c>
      <c r="N25" s="4"/>
      <c r="O25" s="108"/>
      <c r="P25" s="4"/>
      <c r="Q25" s="4"/>
      <c r="R25" s="106"/>
      <c r="S25" s="2"/>
      <c r="T25" s="2"/>
      <c r="U25" s="2"/>
      <c r="V25" s="2"/>
      <c r="W25" s="2"/>
      <c r="X25" s="2"/>
    </row>
    <row r="26" spans="1:24" ht="15.5" x14ac:dyDescent="0.35">
      <c r="A26" s="31"/>
      <c r="B26" s="32" t="s">
        <v>219</v>
      </c>
      <c r="C26" s="114"/>
      <c r="D26" s="109"/>
      <c r="E26" s="123">
        <v>12000</v>
      </c>
      <c r="F26" s="124"/>
      <c r="G26" s="4"/>
      <c r="H26" s="4"/>
      <c r="I26" s="108"/>
      <c r="J26" s="4"/>
      <c r="K26" s="4">
        <f t="shared" si="1"/>
        <v>12000</v>
      </c>
      <c r="L26" s="108"/>
      <c r="M26" s="4"/>
      <c r="N26" s="4"/>
      <c r="O26" s="108"/>
      <c r="P26" s="4"/>
      <c r="Q26" s="4">
        <f>K26</f>
        <v>12000</v>
      </c>
      <c r="R26" s="106"/>
      <c r="S26" s="2"/>
      <c r="T26" s="2"/>
      <c r="U26" s="2"/>
      <c r="V26" s="2"/>
      <c r="W26" s="2"/>
      <c r="X26" s="2"/>
    </row>
    <row r="27" spans="1:24" ht="15.5" x14ac:dyDescent="0.35">
      <c r="A27" s="31"/>
      <c r="B27" s="32" t="s">
        <v>220</v>
      </c>
      <c r="C27" s="114"/>
      <c r="D27" s="109"/>
      <c r="E27" s="123">
        <v>5800</v>
      </c>
      <c r="F27" s="124"/>
      <c r="G27" s="4"/>
      <c r="H27" s="4"/>
      <c r="I27" s="108"/>
      <c r="J27" s="4"/>
      <c r="K27" s="4">
        <f t="shared" si="1"/>
        <v>5800</v>
      </c>
      <c r="L27" s="108"/>
      <c r="M27" s="4"/>
      <c r="N27" s="4"/>
      <c r="O27" s="108"/>
      <c r="P27" s="4"/>
      <c r="Q27" s="4">
        <f t="shared" ref="Q27:Q28" si="2">K27</f>
        <v>5800</v>
      </c>
      <c r="R27" s="106"/>
      <c r="S27" s="2"/>
      <c r="T27" s="2"/>
      <c r="U27" s="2"/>
      <c r="V27" s="2"/>
      <c r="W27" s="2"/>
      <c r="X27" s="2"/>
    </row>
    <row r="28" spans="1:24" ht="15.5" x14ac:dyDescent="0.35">
      <c r="A28" s="31"/>
      <c r="B28" s="32" t="s">
        <v>221</v>
      </c>
      <c r="C28" s="114"/>
      <c r="D28" s="109"/>
      <c r="E28" s="123">
        <v>4500</v>
      </c>
      <c r="F28" s="124"/>
      <c r="G28" s="4"/>
      <c r="H28" s="4"/>
      <c r="I28" s="108"/>
      <c r="J28" s="4"/>
      <c r="K28" s="4">
        <f t="shared" si="1"/>
        <v>4500</v>
      </c>
      <c r="L28" s="108"/>
      <c r="M28" s="4"/>
      <c r="N28" s="4"/>
      <c r="O28" s="108"/>
      <c r="P28" s="4"/>
      <c r="Q28" s="4">
        <f t="shared" si="2"/>
        <v>4500</v>
      </c>
      <c r="R28" s="106"/>
      <c r="S28" s="2"/>
      <c r="T28" s="2"/>
      <c r="U28" s="2"/>
      <c r="V28" s="2"/>
      <c r="W28" s="2"/>
      <c r="X28" s="2"/>
    </row>
    <row r="29" spans="1:24" ht="15.5" x14ac:dyDescent="0.35">
      <c r="A29" s="31"/>
      <c r="B29" s="32" t="s">
        <v>222</v>
      </c>
      <c r="C29" s="114"/>
      <c r="D29" s="109"/>
      <c r="E29" s="123">
        <v>150000</v>
      </c>
      <c r="F29" s="124"/>
      <c r="G29" s="4"/>
      <c r="H29" s="4"/>
      <c r="I29" s="108"/>
      <c r="J29" s="4"/>
      <c r="K29" s="4">
        <f t="shared" si="1"/>
        <v>150000</v>
      </c>
      <c r="L29" s="108"/>
      <c r="M29" s="4"/>
      <c r="N29" s="4">
        <f>K29</f>
        <v>150000</v>
      </c>
      <c r="O29" s="108"/>
      <c r="P29" s="4"/>
      <c r="Q29" s="4"/>
      <c r="R29" s="106"/>
      <c r="S29" s="2"/>
      <c r="T29" s="2"/>
      <c r="U29" s="2"/>
      <c r="V29" s="2"/>
      <c r="W29" s="2"/>
      <c r="X29" s="2"/>
    </row>
    <row r="30" spans="1:24" ht="15.5" x14ac:dyDescent="0.35">
      <c r="A30" s="31"/>
      <c r="B30" s="32" t="s">
        <v>223</v>
      </c>
      <c r="C30" s="114"/>
      <c r="D30" s="123">
        <v>51500</v>
      </c>
      <c r="E30" s="125"/>
      <c r="F30" s="108"/>
      <c r="G30" s="4"/>
      <c r="H30" s="4">
        <v>150</v>
      </c>
      <c r="I30" s="108"/>
      <c r="J30" s="4">
        <f t="shared" si="0"/>
        <v>51350</v>
      </c>
      <c r="K30" s="4"/>
      <c r="L30" s="108"/>
      <c r="M30" s="4">
        <f>J30</f>
        <v>51350</v>
      </c>
      <c r="N30" s="4"/>
      <c r="O30" s="108"/>
      <c r="P30" s="4"/>
      <c r="Q30" s="4"/>
      <c r="R30" s="106"/>
      <c r="S30" s="2"/>
      <c r="T30" s="2"/>
      <c r="U30" s="2"/>
      <c r="V30" s="2"/>
      <c r="W30" s="2"/>
      <c r="X30" s="2"/>
    </row>
    <row r="31" spans="1:24" ht="15.5" x14ac:dyDescent="0.35">
      <c r="A31" s="31"/>
      <c r="B31" s="32" t="s">
        <v>224</v>
      </c>
      <c r="C31" s="114"/>
      <c r="D31" s="109"/>
      <c r="E31" s="123">
        <v>3000</v>
      </c>
      <c r="F31" s="124"/>
      <c r="G31" s="4"/>
      <c r="H31" s="4"/>
      <c r="I31" s="108"/>
      <c r="J31" s="4"/>
      <c r="K31" s="4">
        <f t="shared" si="1"/>
        <v>3000</v>
      </c>
      <c r="L31" s="108"/>
      <c r="M31" s="4"/>
      <c r="N31" s="4"/>
      <c r="O31" s="108"/>
      <c r="P31" s="4"/>
      <c r="Q31" s="4">
        <f>K31</f>
        <v>3000</v>
      </c>
      <c r="R31" s="106"/>
      <c r="S31" s="2"/>
      <c r="T31" s="2"/>
      <c r="U31" s="2"/>
      <c r="V31" s="2"/>
      <c r="W31" s="2"/>
      <c r="X31" s="2"/>
    </row>
    <row r="32" spans="1:24" ht="15.5" x14ac:dyDescent="0.35">
      <c r="A32" s="31"/>
      <c r="B32" s="32" t="s">
        <v>225</v>
      </c>
      <c r="C32" s="114"/>
      <c r="D32" s="109"/>
      <c r="E32" s="123">
        <v>522</v>
      </c>
      <c r="F32" s="124"/>
      <c r="G32" s="4"/>
      <c r="H32" s="4"/>
      <c r="I32" s="108"/>
      <c r="J32" s="4"/>
      <c r="K32" s="4">
        <f t="shared" si="1"/>
        <v>522</v>
      </c>
      <c r="L32" s="108"/>
      <c r="M32" s="4"/>
      <c r="N32" s="4">
        <f>K32</f>
        <v>522</v>
      </c>
      <c r="O32" s="108"/>
      <c r="P32" s="4"/>
      <c r="Q32" s="4"/>
      <c r="R32" s="106"/>
      <c r="S32" s="2"/>
      <c r="T32" s="2"/>
      <c r="U32" s="2"/>
      <c r="V32" s="2"/>
      <c r="W32" s="2"/>
      <c r="X32" s="2"/>
    </row>
    <row r="33" spans="1:24" ht="15.5" x14ac:dyDescent="0.35">
      <c r="A33" s="31"/>
      <c r="B33" s="32" t="s">
        <v>226</v>
      </c>
      <c r="C33" s="114"/>
      <c r="D33" s="123">
        <v>300</v>
      </c>
      <c r="E33" s="125"/>
      <c r="F33" s="108"/>
      <c r="G33" s="4"/>
      <c r="H33" s="4"/>
      <c r="I33" s="108"/>
      <c r="J33" s="4">
        <f t="shared" si="0"/>
        <v>300</v>
      </c>
      <c r="K33" s="4"/>
      <c r="L33" s="108"/>
      <c r="M33" s="4">
        <f>J33</f>
        <v>300</v>
      </c>
      <c r="N33" s="4"/>
      <c r="O33" s="108"/>
      <c r="P33" s="4"/>
      <c r="Q33" s="4"/>
      <c r="R33" s="106"/>
      <c r="S33" s="2"/>
      <c r="T33" s="2"/>
      <c r="U33" s="2"/>
      <c r="V33" s="2"/>
      <c r="W33" s="2"/>
      <c r="X33" s="2"/>
    </row>
    <row r="34" spans="1:24" ht="15.5" x14ac:dyDescent="0.35">
      <c r="A34" s="31"/>
      <c r="B34" s="32" t="s">
        <v>227</v>
      </c>
      <c r="C34" s="114"/>
      <c r="D34" s="123">
        <v>64940</v>
      </c>
      <c r="E34" s="125"/>
      <c r="F34" s="108"/>
      <c r="G34" s="4"/>
      <c r="H34" s="4"/>
      <c r="I34" s="108"/>
      <c r="J34" s="4">
        <f t="shared" si="0"/>
        <v>64940</v>
      </c>
      <c r="K34" s="4"/>
      <c r="L34" s="108"/>
      <c r="M34" s="4"/>
      <c r="N34" s="4"/>
      <c r="O34" s="108"/>
      <c r="P34" s="4">
        <f>J34</f>
        <v>64940</v>
      </c>
      <c r="Q34" s="4"/>
      <c r="R34" s="106"/>
      <c r="S34" s="2"/>
      <c r="T34" s="2"/>
      <c r="U34" s="2"/>
      <c r="V34" s="2"/>
      <c r="W34" s="2"/>
      <c r="X34" s="2"/>
    </row>
    <row r="35" spans="1:24" ht="15.5" x14ac:dyDescent="0.35">
      <c r="A35" s="31"/>
      <c r="B35" s="32" t="s">
        <v>228</v>
      </c>
      <c r="C35" s="114"/>
      <c r="D35" s="123">
        <v>10300</v>
      </c>
      <c r="E35" s="125"/>
      <c r="F35" s="108"/>
      <c r="G35" s="4"/>
      <c r="H35" s="4"/>
      <c r="I35" s="108"/>
      <c r="J35" s="4">
        <f t="shared" si="0"/>
        <v>10300</v>
      </c>
      <c r="K35" s="4"/>
      <c r="L35" s="108"/>
      <c r="M35" s="4"/>
      <c r="N35" s="4"/>
      <c r="O35" s="108"/>
      <c r="P35" s="4">
        <f>J35</f>
        <v>10300</v>
      </c>
      <c r="Q35" s="4"/>
      <c r="R35" s="106"/>
      <c r="S35" s="2"/>
      <c r="T35" s="2"/>
      <c r="U35" s="2"/>
      <c r="V35" s="2"/>
      <c r="W35" s="2"/>
      <c r="X35" s="2"/>
    </row>
    <row r="36" spans="1:24" ht="15.5" x14ac:dyDescent="0.35">
      <c r="A36" s="31"/>
      <c r="B36" s="32" t="s">
        <v>229</v>
      </c>
      <c r="C36" s="114"/>
      <c r="D36" s="109"/>
      <c r="E36" s="123">
        <v>5950</v>
      </c>
      <c r="F36" s="124"/>
      <c r="G36" s="4"/>
      <c r="H36" s="4">
        <f>G50</f>
        <v>3247</v>
      </c>
      <c r="I36" s="108"/>
      <c r="J36" s="4"/>
      <c r="K36" s="4">
        <f t="shared" si="1"/>
        <v>9197</v>
      </c>
      <c r="L36" s="108"/>
      <c r="M36" s="4"/>
      <c r="N36" s="4"/>
      <c r="O36" s="108"/>
      <c r="P36" s="4"/>
      <c r="Q36" s="4">
        <f>K36</f>
        <v>9197</v>
      </c>
      <c r="R36" s="106"/>
      <c r="S36" s="2"/>
      <c r="T36" s="2"/>
      <c r="U36" s="2"/>
      <c r="V36" s="2"/>
      <c r="W36" s="2"/>
      <c r="X36" s="2"/>
    </row>
    <row r="37" spans="1:24" ht="15.5" x14ac:dyDescent="0.35">
      <c r="A37" s="31"/>
      <c r="B37" s="32" t="s">
        <v>230</v>
      </c>
      <c r="C37" s="114"/>
      <c r="D37" s="109"/>
      <c r="E37" s="123">
        <v>2100</v>
      </c>
      <c r="F37" s="124"/>
      <c r="G37" s="4"/>
      <c r="H37" s="4">
        <v>820</v>
      </c>
      <c r="I37" s="108"/>
      <c r="J37" s="4"/>
      <c r="K37" s="4">
        <f t="shared" si="1"/>
        <v>2920</v>
      </c>
      <c r="L37" s="108"/>
      <c r="M37" s="4"/>
      <c r="N37" s="4"/>
      <c r="O37" s="108"/>
      <c r="P37" s="4"/>
      <c r="Q37" s="4">
        <f>K37</f>
        <v>2920</v>
      </c>
      <c r="R37" s="106"/>
      <c r="S37" s="2"/>
      <c r="T37" s="2"/>
      <c r="U37" s="2"/>
      <c r="V37" s="2"/>
      <c r="W37" s="2"/>
      <c r="X37" s="2"/>
    </row>
    <row r="38" spans="1:24" ht="15.5" x14ac:dyDescent="0.35">
      <c r="A38" s="31"/>
      <c r="B38" s="32" t="s">
        <v>231</v>
      </c>
      <c r="C38" s="114"/>
      <c r="D38" s="123">
        <v>11262</v>
      </c>
      <c r="E38" s="125"/>
      <c r="F38" s="108"/>
      <c r="G38" s="4">
        <v>120</v>
      </c>
      <c r="H38" s="4"/>
      <c r="I38" s="108"/>
      <c r="J38" s="4">
        <f t="shared" si="0"/>
        <v>11382</v>
      </c>
      <c r="K38" s="4"/>
      <c r="L38" s="108"/>
      <c r="M38" s="4">
        <f>J38</f>
        <v>11382</v>
      </c>
      <c r="N38" s="4"/>
      <c r="O38" s="108"/>
      <c r="P38" s="4"/>
      <c r="Q38" s="4"/>
      <c r="R38" s="106"/>
      <c r="S38" s="2"/>
      <c r="T38" s="2"/>
      <c r="U38" s="2"/>
      <c r="V38" s="2"/>
      <c r="W38" s="2"/>
      <c r="X38" s="2"/>
    </row>
    <row r="39" spans="1:24" ht="15.5" x14ac:dyDescent="0.35">
      <c r="A39" s="31"/>
      <c r="B39" s="32" t="s">
        <v>232</v>
      </c>
      <c r="C39" s="114"/>
      <c r="D39" s="123">
        <v>4700</v>
      </c>
      <c r="E39" s="125"/>
      <c r="F39" s="108"/>
      <c r="G39" s="4"/>
      <c r="H39" s="4">
        <v>50</v>
      </c>
      <c r="I39" s="108"/>
      <c r="J39" s="4">
        <f t="shared" si="0"/>
        <v>4650</v>
      </c>
      <c r="K39" s="4"/>
      <c r="L39" s="108"/>
      <c r="M39" s="4">
        <f t="shared" ref="M39:M41" si="3">J39</f>
        <v>4650</v>
      </c>
      <c r="N39" s="4"/>
      <c r="O39" s="108"/>
      <c r="P39" s="4"/>
      <c r="Q39" s="4"/>
      <c r="R39" s="106"/>
      <c r="S39" s="2"/>
      <c r="T39" s="2"/>
      <c r="U39" s="2"/>
      <c r="V39" s="2"/>
      <c r="W39" s="2"/>
      <c r="X39" s="2"/>
    </row>
    <row r="40" spans="1:24" ht="15.5" x14ac:dyDescent="0.35">
      <c r="A40" s="31"/>
      <c r="B40" s="32" t="s">
        <v>233</v>
      </c>
      <c r="C40" s="114"/>
      <c r="D40" s="123">
        <v>1320</v>
      </c>
      <c r="E40" s="125"/>
      <c r="F40" s="108"/>
      <c r="G40" s="4"/>
      <c r="H40" s="4">
        <v>70</v>
      </c>
      <c r="I40" s="108"/>
      <c r="J40" s="4">
        <f t="shared" si="0"/>
        <v>1250</v>
      </c>
      <c r="K40" s="4"/>
      <c r="L40" s="108"/>
      <c r="M40" s="4">
        <f t="shared" si="3"/>
        <v>1250</v>
      </c>
      <c r="N40" s="4"/>
      <c r="O40" s="108"/>
      <c r="P40" s="4"/>
      <c r="Q40" s="4"/>
      <c r="R40" s="106"/>
      <c r="S40" s="2"/>
      <c r="T40" s="2"/>
      <c r="U40" s="2"/>
      <c r="V40" s="2"/>
      <c r="W40" s="2"/>
      <c r="X40" s="2"/>
    </row>
    <row r="41" spans="1:24" ht="15.5" x14ac:dyDescent="0.35">
      <c r="A41" s="31"/>
      <c r="B41" s="32" t="s">
        <v>234</v>
      </c>
      <c r="C41" s="114"/>
      <c r="D41" s="123">
        <v>150</v>
      </c>
      <c r="E41" s="125"/>
      <c r="F41" s="108"/>
      <c r="G41" s="4">
        <v>250</v>
      </c>
      <c r="H41" s="4"/>
      <c r="I41" s="108"/>
      <c r="J41" s="4">
        <f t="shared" si="0"/>
        <v>400</v>
      </c>
      <c r="K41" s="4"/>
      <c r="L41" s="108"/>
      <c r="M41" s="4">
        <f t="shared" si="3"/>
        <v>400</v>
      </c>
      <c r="N41" s="4"/>
      <c r="O41" s="108"/>
      <c r="P41" s="4"/>
      <c r="Q41" s="4"/>
      <c r="R41" s="106"/>
      <c r="S41" s="2"/>
      <c r="T41" s="2"/>
      <c r="U41" s="2"/>
      <c r="V41" s="2"/>
      <c r="W41" s="2"/>
      <c r="X41" s="2"/>
    </row>
    <row r="42" spans="1:24" ht="15.5" x14ac:dyDescent="0.35">
      <c r="A42" s="31"/>
      <c r="B42" s="32" t="s">
        <v>235</v>
      </c>
      <c r="C42" s="114"/>
      <c r="D42" s="109"/>
      <c r="E42" s="123">
        <v>300</v>
      </c>
      <c r="F42" s="124"/>
      <c r="G42" s="4"/>
      <c r="H42" s="4">
        <f>822-300</f>
        <v>522</v>
      </c>
      <c r="I42" s="108"/>
      <c r="J42" s="4"/>
      <c r="K42" s="4">
        <f t="shared" si="1"/>
        <v>822</v>
      </c>
      <c r="L42" s="108"/>
      <c r="M42" s="4"/>
      <c r="N42" s="4"/>
      <c r="O42" s="108"/>
      <c r="P42" s="4"/>
      <c r="Q42" s="4">
        <f>K42</f>
        <v>822</v>
      </c>
      <c r="R42" s="106"/>
      <c r="S42" s="2"/>
      <c r="T42" s="2"/>
      <c r="U42" s="2"/>
      <c r="V42" s="2"/>
      <c r="W42" s="2"/>
      <c r="X42" s="2"/>
    </row>
    <row r="43" spans="1:24" ht="15.5" x14ac:dyDescent="0.35">
      <c r="A43" s="31"/>
      <c r="B43" s="32" t="s">
        <v>236</v>
      </c>
      <c r="C43" s="114"/>
      <c r="D43" s="109"/>
      <c r="E43" s="123">
        <v>6300</v>
      </c>
      <c r="F43" s="124"/>
      <c r="G43" s="4">
        <v>3000</v>
      </c>
      <c r="H43" s="4"/>
      <c r="I43" s="108"/>
      <c r="J43" s="4"/>
      <c r="K43" s="4">
        <f t="shared" si="1"/>
        <v>3300</v>
      </c>
      <c r="L43" s="108"/>
      <c r="M43" s="4">
        <v>96558.5</v>
      </c>
      <c r="N43" s="4"/>
      <c r="O43" s="108"/>
      <c r="P43" s="4"/>
      <c r="Q43" s="4">
        <f>K43+96558.5</f>
        <v>99858.5</v>
      </c>
      <c r="R43" s="106"/>
      <c r="S43" s="2"/>
      <c r="T43" s="2"/>
      <c r="U43" s="2"/>
      <c r="V43" s="2"/>
      <c r="W43" s="2"/>
      <c r="X43" s="2"/>
    </row>
    <row r="44" spans="1:24" ht="15.5" x14ac:dyDescent="0.35">
      <c r="A44" s="31"/>
      <c r="B44" s="32" t="s">
        <v>419</v>
      </c>
      <c r="C44" s="114"/>
      <c r="D44" s="123"/>
      <c r="E44" s="4"/>
      <c r="F44" s="124"/>
      <c r="G44" s="4">
        <v>522</v>
      </c>
      <c r="H44" s="4"/>
      <c r="I44" s="108"/>
      <c r="J44" s="4">
        <f t="shared" si="0"/>
        <v>522</v>
      </c>
      <c r="K44" s="4"/>
      <c r="L44" s="108"/>
      <c r="M44" s="4">
        <f>J44</f>
        <v>522</v>
      </c>
      <c r="N44" s="4"/>
      <c r="O44" s="108"/>
      <c r="P44" s="4"/>
      <c r="Q44" s="4"/>
      <c r="R44" s="106"/>
      <c r="S44" s="2"/>
      <c r="T44" s="2"/>
      <c r="U44" s="2"/>
      <c r="V44" s="2"/>
      <c r="W44" s="2"/>
      <c r="X44" s="2"/>
    </row>
    <row r="45" spans="1:24" ht="15.5" x14ac:dyDescent="0.35">
      <c r="A45" s="31"/>
      <c r="B45" s="32" t="s">
        <v>420</v>
      </c>
      <c r="C45" s="114"/>
      <c r="D45" s="123"/>
      <c r="E45" s="4"/>
      <c r="F45" s="124"/>
      <c r="G45" s="4">
        <f>50</f>
        <v>50</v>
      </c>
      <c r="H45" s="4"/>
      <c r="I45" s="108"/>
      <c r="J45" s="4">
        <f t="shared" si="0"/>
        <v>50</v>
      </c>
      <c r="K45" s="4"/>
      <c r="L45" s="108"/>
      <c r="M45" s="4"/>
      <c r="N45" s="4"/>
      <c r="O45" s="108"/>
      <c r="P45" s="4">
        <f>J45</f>
        <v>50</v>
      </c>
      <c r="Q45" s="4"/>
      <c r="R45" s="106"/>
      <c r="S45" s="2"/>
      <c r="T45" s="2"/>
      <c r="U45" s="2"/>
      <c r="V45" s="2"/>
      <c r="W45" s="2"/>
      <c r="X45" s="2"/>
    </row>
    <row r="46" spans="1:24" ht="15.5" x14ac:dyDescent="0.35">
      <c r="A46" s="31"/>
      <c r="B46" s="32" t="s">
        <v>421</v>
      </c>
      <c r="C46" s="114"/>
      <c r="D46" s="123"/>
      <c r="E46" s="4"/>
      <c r="F46" s="124"/>
      <c r="G46" s="4">
        <v>70</v>
      </c>
      <c r="H46" s="4"/>
      <c r="I46" s="108"/>
      <c r="J46" s="4">
        <f t="shared" si="0"/>
        <v>70</v>
      </c>
      <c r="K46" s="4"/>
      <c r="L46" s="108"/>
      <c r="M46" s="4"/>
      <c r="N46" s="4"/>
      <c r="O46" s="108"/>
      <c r="P46" s="4">
        <f>J46</f>
        <v>70</v>
      </c>
      <c r="Q46" s="4"/>
      <c r="R46" s="106"/>
      <c r="S46" s="2"/>
      <c r="T46" s="2"/>
      <c r="U46" s="2"/>
      <c r="V46" s="2"/>
      <c r="W46" s="2"/>
      <c r="X46" s="2"/>
    </row>
    <row r="47" spans="1:24" ht="15.5" x14ac:dyDescent="0.35">
      <c r="A47" s="31"/>
      <c r="B47" s="32" t="s">
        <v>422</v>
      </c>
      <c r="C47" s="114"/>
      <c r="D47" s="123"/>
      <c r="E47" s="4"/>
      <c r="F47" s="124"/>
      <c r="G47" s="4"/>
      <c r="H47" s="4">
        <v>120</v>
      </c>
      <c r="I47" s="108"/>
      <c r="J47" s="4"/>
      <c r="K47" s="4">
        <f t="shared" si="1"/>
        <v>120</v>
      </c>
      <c r="L47" s="108"/>
      <c r="M47" s="4"/>
      <c r="N47" s="4"/>
      <c r="O47" s="108"/>
      <c r="P47" s="4"/>
      <c r="Q47" s="4">
        <f>K47</f>
        <v>120</v>
      </c>
      <c r="R47" s="106"/>
      <c r="S47" s="2"/>
      <c r="T47" s="2"/>
      <c r="U47" s="2"/>
      <c r="V47" s="2"/>
      <c r="W47" s="2"/>
      <c r="X47" s="2"/>
    </row>
    <row r="48" spans="1:24" ht="15.5" x14ac:dyDescent="0.35">
      <c r="A48" s="31"/>
      <c r="B48" s="32" t="s">
        <v>423</v>
      </c>
      <c r="C48" s="114"/>
      <c r="D48" s="123"/>
      <c r="E48" s="4"/>
      <c r="F48" s="124"/>
      <c r="G48" s="4"/>
      <c r="H48" s="4">
        <v>405</v>
      </c>
      <c r="I48" s="108"/>
      <c r="J48" s="4"/>
      <c r="K48" s="4">
        <f t="shared" si="1"/>
        <v>405</v>
      </c>
      <c r="L48" s="108"/>
      <c r="M48" s="4"/>
      <c r="N48" s="4"/>
      <c r="O48" s="108"/>
      <c r="P48" s="4"/>
      <c r="Q48" s="4">
        <f>K48</f>
        <v>405</v>
      </c>
      <c r="R48" s="106"/>
      <c r="S48" s="2"/>
      <c r="T48" s="2"/>
      <c r="U48" s="2"/>
      <c r="V48" s="2"/>
      <c r="W48" s="2"/>
      <c r="X48" s="2"/>
    </row>
    <row r="49" spans="1:24" ht="15.5" x14ac:dyDescent="0.35">
      <c r="A49" s="31"/>
      <c r="B49" s="32" t="s">
        <v>424</v>
      </c>
      <c r="C49" s="114"/>
      <c r="D49" s="123"/>
      <c r="E49" s="4"/>
      <c r="F49" s="124"/>
      <c r="G49" s="4">
        <f>9%*4500</f>
        <v>405</v>
      </c>
      <c r="H49" s="4"/>
      <c r="I49" s="108"/>
      <c r="J49" s="4">
        <f t="shared" si="0"/>
        <v>405</v>
      </c>
      <c r="K49" s="4"/>
      <c r="L49" s="108"/>
      <c r="M49" s="4">
        <f>J49</f>
        <v>405</v>
      </c>
      <c r="N49" s="4"/>
      <c r="O49" s="108"/>
      <c r="P49" s="4"/>
      <c r="Q49" s="4"/>
      <c r="R49" s="106"/>
      <c r="S49" s="2"/>
      <c r="T49" s="2"/>
      <c r="U49" s="2"/>
      <c r="V49" s="2"/>
      <c r="W49" s="2"/>
      <c r="X49" s="2"/>
    </row>
    <row r="50" spans="1:24" ht="15.5" x14ac:dyDescent="0.35">
      <c r="A50" s="31"/>
      <c r="B50" s="32" t="s">
        <v>425</v>
      </c>
      <c r="C50" s="114"/>
      <c r="D50" s="123"/>
      <c r="E50" s="4"/>
      <c r="F50" s="124"/>
      <c r="G50" s="4">
        <f>5%*D34</f>
        <v>3247</v>
      </c>
      <c r="H50" s="4"/>
      <c r="I50" s="108"/>
      <c r="J50" s="4">
        <f t="shared" si="0"/>
        <v>3247</v>
      </c>
      <c r="K50" s="4"/>
      <c r="L50" s="108"/>
      <c r="M50" s="4">
        <f t="shared" ref="M50:M53" si="4">J50</f>
        <v>3247</v>
      </c>
      <c r="N50" s="4"/>
      <c r="O50" s="108"/>
      <c r="P50" s="4"/>
      <c r="Q50" s="4"/>
      <c r="R50" s="106"/>
      <c r="S50" s="2"/>
      <c r="T50" s="2"/>
      <c r="U50" s="2"/>
      <c r="V50" s="2"/>
      <c r="W50" s="2"/>
      <c r="X50" s="2"/>
    </row>
    <row r="51" spans="1:24" ht="15.5" x14ac:dyDescent="0.35">
      <c r="A51" s="31"/>
      <c r="B51" s="32" t="s">
        <v>426</v>
      </c>
      <c r="C51" s="114"/>
      <c r="D51" s="123"/>
      <c r="E51" s="4"/>
      <c r="F51" s="124"/>
      <c r="G51" s="4">
        <f>10%*(D35-E37)</f>
        <v>820</v>
      </c>
      <c r="H51" s="4"/>
      <c r="I51" s="108"/>
      <c r="J51" s="4">
        <f t="shared" si="0"/>
        <v>820</v>
      </c>
      <c r="K51" s="4"/>
      <c r="L51" s="108"/>
      <c r="M51" s="4">
        <f t="shared" si="4"/>
        <v>820</v>
      </c>
      <c r="N51" s="4"/>
      <c r="O51" s="108"/>
      <c r="P51" s="4"/>
      <c r="Q51" s="4"/>
      <c r="R51" s="106"/>
      <c r="S51" s="2"/>
      <c r="T51" s="2"/>
      <c r="U51" s="2"/>
      <c r="V51" s="2"/>
      <c r="W51" s="2"/>
      <c r="X51" s="2"/>
    </row>
    <row r="52" spans="1:24" ht="15.5" x14ac:dyDescent="0.35">
      <c r="A52" s="31"/>
      <c r="B52" s="36" t="s">
        <v>427</v>
      </c>
      <c r="C52" s="114"/>
      <c r="D52" s="123"/>
      <c r="E52" s="4"/>
      <c r="F52" s="124"/>
      <c r="G52" s="4">
        <f>10%*E27</f>
        <v>580</v>
      </c>
      <c r="H52" s="4"/>
      <c r="I52" s="108"/>
      <c r="J52" s="4">
        <f t="shared" si="0"/>
        <v>580</v>
      </c>
      <c r="K52" s="4"/>
      <c r="L52" s="108"/>
      <c r="M52" s="4">
        <f t="shared" si="4"/>
        <v>580</v>
      </c>
      <c r="N52" s="4"/>
      <c r="O52" s="108"/>
      <c r="P52" s="4"/>
      <c r="Q52" s="4"/>
      <c r="R52" s="106"/>
      <c r="S52" s="2"/>
      <c r="T52" s="2"/>
      <c r="U52" s="2"/>
      <c r="V52" s="2"/>
      <c r="W52" s="2"/>
      <c r="X52" s="2"/>
    </row>
    <row r="53" spans="1:24" ht="15.5" x14ac:dyDescent="0.35">
      <c r="A53" s="31"/>
      <c r="B53" s="36" t="s">
        <v>428</v>
      </c>
      <c r="C53" s="114"/>
      <c r="D53" s="123"/>
      <c r="E53" s="4"/>
      <c r="F53" s="124"/>
      <c r="G53" s="4">
        <f>11%*E26</f>
        <v>1320</v>
      </c>
      <c r="H53" s="4"/>
      <c r="I53" s="108"/>
      <c r="J53" s="4">
        <f t="shared" si="0"/>
        <v>1320</v>
      </c>
      <c r="K53" s="4"/>
      <c r="L53" s="108"/>
      <c r="M53" s="4">
        <f t="shared" si="4"/>
        <v>1320</v>
      </c>
      <c r="N53" s="4"/>
      <c r="O53" s="108"/>
      <c r="P53" s="4"/>
      <c r="Q53" s="4"/>
      <c r="R53" s="106"/>
      <c r="S53" s="2"/>
      <c r="T53" s="2"/>
      <c r="U53" s="2"/>
      <c r="V53" s="2"/>
      <c r="W53" s="2"/>
      <c r="X53" s="2"/>
    </row>
    <row r="54" spans="1:24" ht="15.5" x14ac:dyDescent="0.35">
      <c r="A54" s="31"/>
      <c r="B54" s="36" t="s">
        <v>429</v>
      </c>
      <c r="C54" s="114"/>
      <c r="D54" s="123"/>
      <c r="E54" s="4"/>
      <c r="F54" s="124"/>
      <c r="G54" s="109"/>
      <c r="H54" s="4">
        <v>3000</v>
      </c>
      <c r="I54" s="108"/>
      <c r="J54" s="4"/>
      <c r="K54" s="4">
        <f t="shared" si="1"/>
        <v>3000</v>
      </c>
      <c r="L54" s="108"/>
      <c r="M54" s="4"/>
      <c r="N54" s="4"/>
      <c r="O54" s="108"/>
      <c r="P54" s="4"/>
      <c r="Q54" s="4">
        <f>K54</f>
        <v>3000</v>
      </c>
      <c r="R54" s="106"/>
      <c r="S54" s="2"/>
      <c r="T54" s="2"/>
      <c r="U54" s="2"/>
      <c r="V54" s="2"/>
      <c r="W54" s="2"/>
      <c r="X54" s="2"/>
    </row>
    <row r="55" spans="1:24" ht="15.5" x14ac:dyDescent="0.35">
      <c r="A55" s="31"/>
      <c r="B55" s="32" t="s">
        <v>430</v>
      </c>
      <c r="C55" s="114"/>
      <c r="D55" s="123"/>
      <c r="E55" s="4"/>
      <c r="F55" s="124"/>
      <c r="G55" s="4"/>
      <c r="H55" s="4">
        <v>1900</v>
      </c>
      <c r="I55" s="108"/>
      <c r="J55" s="4"/>
      <c r="K55" s="4">
        <f t="shared" si="1"/>
        <v>1900</v>
      </c>
      <c r="L55" s="108"/>
      <c r="M55" s="4"/>
      <c r="N55" s="4"/>
      <c r="O55" s="108"/>
      <c r="P55" s="4"/>
      <c r="Q55" s="4">
        <f>K55</f>
        <v>1900</v>
      </c>
      <c r="R55" s="106"/>
      <c r="S55" s="2"/>
      <c r="T55" s="2"/>
      <c r="U55" s="2"/>
      <c r="V55" s="2"/>
      <c r="W55" s="2"/>
      <c r="X55" s="2"/>
    </row>
    <row r="56" spans="1:24" ht="15.5" x14ac:dyDescent="0.35">
      <c r="A56" s="31"/>
      <c r="B56" s="32" t="s">
        <v>431</v>
      </c>
      <c r="C56" s="114"/>
      <c r="D56" s="123"/>
      <c r="E56" s="4"/>
      <c r="F56" s="124"/>
      <c r="G56" s="4"/>
      <c r="H56" s="4"/>
      <c r="I56" s="108"/>
      <c r="J56" s="4"/>
      <c r="K56" s="4">
        <f t="shared" si="1"/>
        <v>0</v>
      </c>
      <c r="L56" s="108"/>
      <c r="M56" s="4"/>
      <c r="N56" s="4">
        <f>K56</f>
        <v>0</v>
      </c>
      <c r="O56" s="108"/>
      <c r="P56" s="4"/>
      <c r="Q56" s="4"/>
      <c r="R56" s="106"/>
      <c r="S56" s="2"/>
      <c r="T56" s="2"/>
      <c r="U56" s="2"/>
      <c r="V56" s="2"/>
      <c r="W56" s="2"/>
      <c r="X56" s="2"/>
    </row>
    <row r="57" spans="1:24" ht="15.5" x14ac:dyDescent="0.35">
      <c r="A57" s="31"/>
      <c r="B57" s="32" t="s">
        <v>432</v>
      </c>
      <c r="C57" s="114"/>
      <c r="D57" s="123"/>
      <c r="E57" s="125"/>
      <c r="F57" s="124"/>
      <c r="G57" s="4"/>
      <c r="H57" s="4"/>
      <c r="I57" s="108"/>
      <c r="J57" s="4">
        <f t="shared" si="0"/>
        <v>0</v>
      </c>
      <c r="K57" s="4"/>
      <c r="L57" s="108"/>
      <c r="M57" s="4"/>
      <c r="N57" s="4"/>
      <c r="O57" s="108"/>
      <c r="P57" s="4">
        <f>J57</f>
        <v>0</v>
      </c>
      <c r="Q57" s="4"/>
      <c r="R57" s="106"/>
      <c r="S57" s="2"/>
      <c r="T57" s="2"/>
      <c r="U57" s="2"/>
      <c r="V57" s="2"/>
      <c r="W57" s="2"/>
      <c r="X57" s="2"/>
    </row>
    <row r="58" spans="1:24" ht="15.5" x14ac:dyDescent="0.35">
      <c r="A58" s="31"/>
      <c r="C58" s="126"/>
      <c r="D58" s="112">
        <f>SUM(D20:D57)</f>
        <v>196472</v>
      </c>
      <c r="E58" s="112">
        <f>SUM(E20:E57)</f>
        <v>196472</v>
      </c>
      <c r="F58" s="108"/>
      <c r="G58" s="112">
        <f>SUM(G20:G57)</f>
        <v>10534</v>
      </c>
      <c r="H58" s="112">
        <f>SUM(H20:H57)</f>
        <v>10534</v>
      </c>
      <c r="I58" s="108"/>
      <c r="J58" s="112">
        <f>SUM(J20:J57)</f>
        <v>203336</v>
      </c>
      <c r="K58" s="112">
        <f>SUM(K20:K57)</f>
        <v>203336</v>
      </c>
      <c r="L58" s="108"/>
      <c r="M58" s="112">
        <f>SUM(M20:M57)</f>
        <v>194134.5</v>
      </c>
      <c r="N58" s="112">
        <f>SUM(N20:N57)</f>
        <v>152022</v>
      </c>
      <c r="O58" s="108"/>
      <c r="P58" s="112">
        <f>SUM(P20:P57)</f>
        <v>105760</v>
      </c>
      <c r="Q58" s="112">
        <f>SUM(Q20:Q57)</f>
        <v>147872.5</v>
      </c>
      <c r="R58" s="106"/>
      <c r="S58" s="2"/>
      <c r="T58" s="2"/>
      <c r="U58" s="2"/>
      <c r="V58" s="2"/>
      <c r="W58" s="2"/>
      <c r="X58" s="2"/>
    </row>
    <row r="59" spans="1:24" ht="15.5" x14ac:dyDescent="0.35">
      <c r="A59" s="31"/>
      <c r="B59" s="35"/>
      <c r="C59" s="35"/>
      <c r="D59" s="112">
        <f>D58-E58</f>
        <v>0</v>
      </c>
      <c r="E59" s="112"/>
      <c r="F59" s="112"/>
      <c r="G59" s="112">
        <f>G58-H58</f>
        <v>0</v>
      </c>
      <c r="H59" s="112"/>
      <c r="I59" s="112"/>
      <c r="J59" s="112">
        <f>J58-K58</f>
        <v>0</v>
      </c>
      <c r="K59" s="112"/>
      <c r="L59" s="112"/>
      <c r="M59" s="127">
        <f>M58-N58</f>
        <v>42112.5</v>
      </c>
      <c r="N59" s="112"/>
      <c r="O59" s="112"/>
      <c r="P59" s="112">
        <f>P58-Q58</f>
        <v>-42112.5</v>
      </c>
      <c r="Q59" s="112"/>
      <c r="R59" s="2"/>
      <c r="S59" s="2"/>
      <c r="T59" s="2"/>
      <c r="U59" s="2"/>
      <c r="V59" s="2"/>
      <c r="W59" s="2"/>
      <c r="X59" s="2"/>
    </row>
    <row r="60" spans="1:24" ht="15.5" x14ac:dyDescent="0.35">
      <c r="A60" s="31"/>
      <c r="B60" s="35" t="s">
        <v>237</v>
      </c>
      <c r="C60" s="35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2"/>
      <c r="S60" s="2"/>
      <c r="T60" s="2"/>
      <c r="U60" s="2"/>
      <c r="V60" s="2"/>
      <c r="W60" s="2"/>
      <c r="X60" s="2"/>
    </row>
    <row r="61" spans="1:24" ht="15.5" x14ac:dyDescent="0.35">
      <c r="A61" s="31"/>
      <c r="B61" s="36" t="s">
        <v>238</v>
      </c>
      <c r="C61" s="36"/>
      <c r="D61" s="128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2"/>
      <c r="S61" s="2"/>
      <c r="T61" s="2"/>
      <c r="U61" s="2"/>
      <c r="V61" s="2"/>
      <c r="W61" s="2"/>
      <c r="X61" s="2"/>
    </row>
    <row r="62" spans="1:24" ht="15.5" x14ac:dyDescent="0.35">
      <c r="A62" s="31"/>
      <c r="B62" s="36" t="s">
        <v>239</v>
      </c>
      <c r="C62" s="36"/>
      <c r="D62" s="128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2"/>
      <c r="S62" s="2"/>
      <c r="T62" s="2"/>
      <c r="U62" s="2"/>
      <c r="V62" s="2"/>
      <c r="W62" s="2"/>
      <c r="X62" s="2"/>
    </row>
    <row r="63" spans="1:24" ht="15.5" x14ac:dyDescent="0.35">
      <c r="A63" s="31"/>
      <c r="B63" s="32" t="s">
        <v>240</v>
      </c>
      <c r="C63" s="3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2"/>
      <c r="S63" s="2"/>
      <c r="T63" s="2"/>
      <c r="U63" s="2"/>
      <c r="V63" s="2"/>
      <c r="W63" s="2"/>
      <c r="X63" s="2"/>
    </row>
    <row r="64" spans="1:24" ht="15.5" x14ac:dyDescent="0.35">
      <c r="A64" s="31"/>
      <c r="B64" s="32" t="s">
        <v>241</v>
      </c>
      <c r="C64" s="3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2"/>
      <c r="S64" s="2"/>
      <c r="T64" s="2"/>
      <c r="U64" s="2"/>
      <c r="V64" s="2"/>
      <c r="W64" s="2"/>
      <c r="X64" s="2"/>
    </row>
    <row r="65" spans="1:24" ht="15.5" x14ac:dyDescent="0.35">
      <c r="A65" s="31"/>
      <c r="B65" s="31" t="s">
        <v>242</v>
      </c>
      <c r="C65" s="31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2"/>
      <c r="S65" s="2"/>
      <c r="T65" s="2"/>
      <c r="U65" s="2"/>
      <c r="V65" s="2"/>
      <c r="W65" s="2"/>
      <c r="X65" s="2"/>
    </row>
    <row r="66" spans="1:24" ht="15.5" x14ac:dyDescent="0.35">
      <c r="A66" s="31"/>
      <c r="B66" s="36" t="s">
        <v>243</v>
      </c>
      <c r="C66" s="36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2"/>
      <c r="S66" s="2"/>
      <c r="T66" s="2"/>
      <c r="U66" s="2"/>
      <c r="V66" s="2"/>
      <c r="W66" s="2"/>
      <c r="X66" s="2"/>
    </row>
    <row r="67" spans="1:24" ht="15.5" x14ac:dyDescent="0.35">
      <c r="A67" s="31"/>
      <c r="B67" s="36" t="s">
        <v>244</v>
      </c>
      <c r="C67" s="36"/>
      <c r="D67" s="112"/>
      <c r="E67" s="112"/>
      <c r="F67" s="112"/>
      <c r="G67" s="112"/>
      <c r="H67" s="112"/>
      <c r="I67" s="112"/>
      <c r="J67" s="112" t="s">
        <v>50</v>
      </c>
      <c r="K67" s="112">
        <f>E29</f>
        <v>150000</v>
      </c>
      <c r="L67" s="112"/>
      <c r="M67" s="112"/>
      <c r="N67" s="112"/>
      <c r="O67" s="112"/>
      <c r="P67" s="112"/>
      <c r="Q67" s="112"/>
      <c r="R67" s="2"/>
      <c r="S67" s="2"/>
      <c r="T67" s="2"/>
      <c r="U67" s="2"/>
      <c r="V67" s="2"/>
      <c r="W67" s="2"/>
      <c r="X67" s="2"/>
    </row>
    <row r="68" spans="1:24" ht="15.5" x14ac:dyDescent="0.35">
      <c r="A68" s="31"/>
      <c r="B68" s="36" t="s">
        <v>245</v>
      </c>
      <c r="C68" s="36"/>
      <c r="D68" s="112"/>
      <c r="E68" s="112"/>
      <c r="F68" s="112"/>
      <c r="G68" s="112"/>
      <c r="H68" s="112"/>
      <c r="I68" s="112"/>
      <c r="J68" s="129" t="s">
        <v>433</v>
      </c>
      <c r="K68" s="112">
        <f>-D25</f>
        <v>-3250</v>
      </c>
      <c r="L68" s="112"/>
      <c r="M68" s="112"/>
      <c r="N68" s="112"/>
      <c r="O68" s="112"/>
      <c r="P68" s="112"/>
      <c r="Q68" s="112"/>
      <c r="R68" s="2"/>
      <c r="S68" s="2"/>
      <c r="T68" s="2"/>
      <c r="U68" s="2"/>
      <c r="V68" s="2"/>
      <c r="W68" s="2"/>
      <c r="X68" s="2"/>
    </row>
    <row r="69" spans="1:24" ht="15.5" x14ac:dyDescent="0.35">
      <c r="A69" s="31"/>
      <c r="B69" s="36" t="s">
        <v>246</v>
      </c>
      <c r="C69" s="36"/>
      <c r="D69" s="112"/>
      <c r="E69" s="112"/>
      <c r="F69" s="112"/>
      <c r="G69" s="112"/>
      <c r="H69" s="112"/>
      <c r="I69" s="112"/>
      <c r="K69" s="112">
        <f>SUM(K67:K68)</f>
        <v>146750</v>
      </c>
      <c r="L69" s="112"/>
      <c r="M69" s="112"/>
      <c r="N69" s="112"/>
      <c r="O69" s="112"/>
      <c r="P69" s="112"/>
      <c r="Q69" s="112"/>
      <c r="R69" s="2"/>
      <c r="S69" s="2"/>
      <c r="T69" s="2"/>
      <c r="U69" s="2"/>
      <c r="V69" s="2"/>
      <c r="W69" s="2"/>
      <c r="X69" s="2"/>
    </row>
    <row r="70" spans="1:24" ht="15.5" x14ac:dyDescent="0.35">
      <c r="A70" s="31"/>
      <c r="B70" s="36" t="s">
        <v>247</v>
      </c>
      <c r="C70" s="36"/>
      <c r="D70" s="112"/>
      <c r="E70" s="112"/>
      <c r="F70" s="112"/>
      <c r="G70" s="112"/>
      <c r="H70" s="112"/>
      <c r="I70" s="112"/>
      <c r="J70" s="112" t="s">
        <v>434</v>
      </c>
      <c r="K70" s="112">
        <f>D23</f>
        <v>18100</v>
      </c>
      <c r="L70" s="112"/>
      <c r="M70" s="112"/>
      <c r="N70" s="112"/>
      <c r="O70" s="112"/>
      <c r="P70" s="112"/>
      <c r="Q70" s="112"/>
      <c r="R70" s="2"/>
      <c r="S70" s="2"/>
      <c r="T70" s="2"/>
      <c r="U70" s="2"/>
      <c r="V70" s="2"/>
      <c r="W70" s="2"/>
      <c r="X70" s="2"/>
    </row>
    <row r="71" spans="1:24" ht="15.5" x14ac:dyDescent="0.35">
      <c r="A71" s="31"/>
      <c r="B71" s="36" t="s">
        <v>248</v>
      </c>
      <c r="C71" s="36"/>
      <c r="D71" s="112"/>
      <c r="E71" s="112"/>
      <c r="F71" s="112"/>
      <c r="G71" s="112"/>
      <c r="H71" s="112"/>
      <c r="I71" s="112"/>
      <c r="J71" s="112" t="s">
        <v>435</v>
      </c>
      <c r="K71" s="112">
        <f>D30-H30</f>
        <v>51350</v>
      </c>
      <c r="L71" s="112"/>
      <c r="M71" s="112"/>
      <c r="N71" s="112"/>
      <c r="O71" s="112"/>
      <c r="P71" s="112"/>
      <c r="Q71" s="112"/>
      <c r="R71" s="2"/>
      <c r="S71" s="2"/>
      <c r="T71" s="2"/>
      <c r="U71" s="2"/>
      <c r="V71" s="2"/>
      <c r="W71" s="2"/>
      <c r="X71" s="2"/>
    </row>
    <row r="72" spans="1:24" ht="15.5" x14ac:dyDescent="0.35">
      <c r="A72" s="31"/>
      <c r="B72" s="36" t="s">
        <v>249</v>
      </c>
      <c r="C72" s="36"/>
      <c r="D72" s="112"/>
      <c r="E72" s="112"/>
      <c r="F72" s="112"/>
      <c r="G72" s="112"/>
      <c r="H72" s="112"/>
      <c r="I72" s="112"/>
      <c r="J72" s="112" t="s">
        <v>436</v>
      </c>
      <c r="K72" s="112">
        <f>0</f>
        <v>0</v>
      </c>
      <c r="L72" s="112"/>
      <c r="M72" s="112"/>
      <c r="N72" s="112"/>
      <c r="O72" s="112"/>
      <c r="P72" s="112"/>
      <c r="Q72" s="112"/>
      <c r="R72" s="2"/>
      <c r="S72" s="2"/>
      <c r="T72" s="2"/>
      <c r="U72" s="2"/>
      <c r="V72" s="2"/>
      <c r="W72" s="2"/>
      <c r="X72" s="2"/>
    </row>
    <row r="73" spans="1:24" ht="15.5" x14ac:dyDescent="0.35">
      <c r="A73" s="31"/>
      <c r="B73" s="36" t="s">
        <v>250</v>
      </c>
      <c r="C73" s="36"/>
      <c r="D73" s="112"/>
      <c r="E73" s="112"/>
      <c r="F73" s="112"/>
      <c r="G73" s="112"/>
      <c r="H73" s="112"/>
      <c r="I73" s="112"/>
      <c r="J73" s="112" t="s">
        <v>437</v>
      </c>
      <c r="K73" s="112">
        <f>-E24</f>
        <v>-1500</v>
      </c>
      <c r="L73" s="112"/>
      <c r="M73" s="112"/>
      <c r="N73" s="112"/>
      <c r="O73" s="112"/>
      <c r="P73" s="112"/>
      <c r="Q73" s="112"/>
      <c r="R73" s="2"/>
      <c r="S73" s="2"/>
      <c r="T73" s="2"/>
      <c r="U73" s="2"/>
      <c r="V73" s="2"/>
      <c r="W73" s="2"/>
      <c r="X73" s="2"/>
    </row>
    <row r="74" spans="1:24" ht="15.5" x14ac:dyDescent="0.35">
      <c r="A74" s="31"/>
      <c r="B74" s="36" t="s">
        <v>251</v>
      </c>
      <c r="C74" s="36"/>
      <c r="D74" s="112"/>
      <c r="E74" s="112"/>
      <c r="F74" s="112"/>
      <c r="G74" s="112"/>
      <c r="H74" s="112"/>
      <c r="I74" s="112"/>
      <c r="J74" s="112" t="s">
        <v>438</v>
      </c>
      <c r="K74" s="112">
        <v>42112.5</v>
      </c>
      <c r="L74" s="112"/>
      <c r="M74" s="112"/>
      <c r="N74" s="112"/>
      <c r="O74" s="112"/>
      <c r="P74" s="112"/>
      <c r="Q74" s="112"/>
      <c r="R74" s="2"/>
      <c r="S74" s="2"/>
      <c r="T74" s="2"/>
      <c r="U74" s="2"/>
      <c r="V74" s="2"/>
      <c r="W74" s="2"/>
      <c r="X74" s="2"/>
    </row>
    <row r="75" spans="1:24" ht="15.5" x14ac:dyDescent="0.35">
      <c r="A75" s="31"/>
      <c r="B75" s="31" t="s">
        <v>252</v>
      </c>
      <c r="C75" s="31"/>
      <c r="D75" s="112"/>
      <c r="E75" s="112"/>
      <c r="F75" s="112"/>
      <c r="G75" s="112"/>
      <c r="H75" s="112"/>
      <c r="I75" s="112"/>
      <c r="J75" s="112" t="s">
        <v>439</v>
      </c>
      <c r="K75" s="112">
        <f>SUM(K70:K74)</f>
        <v>110062.5</v>
      </c>
      <c r="L75" s="112"/>
      <c r="M75" s="112"/>
      <c r="N75" s="112"/>
      <c r="O75" s="112"/>
      <c r="P75" s="112"/>
      <c r="Q75" s="112"/>
      <c r="R75" s="2"/>
      <c r="S75" s="2"/>
      <c r="T75" s="2"/>
      <c r="U75" s="2"/>
      <c r="V75" s="2"/>
      <c r="W75" s="2"/>
      <c r="X75" s="2"/>
    </row>
    <row r="76" spans="1:24" ht="15.5" x14ac:dyDescent="0.35">
      <c r="A76" s="31"/>
      <c r="B76" s="31" t="s">
        <v>253</v>
      </c>
      <c r="C76" s="31"/>
      <c r="D76" s="112"/>
      <c r="E76" s="112"/>
      <c r="F76" s="112"/>
      <c r="G76" s="112"/>
      <c r="H76" s="112"/>
      <c r="I76" s="112"/>
      <c r="J76" s="112" t="s">
        <v>440</v>
      </c>
      <c r="K76" s="112">
        <f>K69-K75</f>
        <v>36687.5</v>
      </c>
      <c r="L76" s="112"/>
      <c r="M76" s="112"/>
      <c r="N76" s="112"/>
      <c r="O76" s="112"/>
      <c r="P76" s="112"/>
      <c r="Q76" s="112"/>
      <c r="R76" s="2"/>
      <c r="S76" s="2"/>
      <c r="T76" s="2"/>
      <c r="U76" s="2"/>
      <c r="V76" s="2"/>
      <c r="W76" s="2"/>
      <c r="X76" s="2"/>
    </row>
    <row r="77" spans="1:24" ht="15.5" x14ac:dyDescent="0.35">
      <c r="A77" s="31"/>
      <c r="B77" s="31"/>
      <c r="C77" s="31"/>
      <c r="D77" s="112"/>
      <c r="E77" s="112"/>
      <c r="F77" s="112"/>
      <c r="G77" s="112"/>
      <c r="H77" s="112"/>
      <c r="I77" s="112"/>
      <c r="J77" s="112" t="s">
        <v>441</v>
      </c>
      <c r="K77" s="112">
        <f>K76/K69</f>
        <v>0.25</v>
      </c>
      <c r="L77" s="112"/>
      <c r="M77" s="112"/>
      <c r="N77" s="112"/>
      <c r="O77" s="112"/>
      <c r="P77" s="112"/>
      <c r="Q77" s="112"/>
      <c r="R77" s="2"/>
      <c r="S77" s="2"/>
      <c r="T77" s="2"/>
      <c r="U77" s="2"/>
      <c r="V77" s="2"/>
      <c r="W77" s="2"/>
      <c r="X77" s="2"/>
    </row>
    <row r="78" spans="1:24" ht="15.5" x14ac:dyDescent="0.35">
      <c r="A78" s="31"/>
      <c r="B78" s="34" t="s">
        <v>78</v>
      </c>
      <c r="C78" s="34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2"/>
      <c r="S78" s="2"/>
      <c r="T78" s="2"/>
      <c r="U78" s="2"/>
      <c r="V78" s="2"/>
      <c r="W78" s="2"/>
      <c r="X78" s="2"/>
    </row>
    <row r="79" spans="1:24" ht="15.5" x14ac:dyDescent="0.35">
      <c r="B79" s="36" t="s">
        <v>254</v>
      </c>
      <c r="C79" s="36"/>
      <c r="D79" s="130"/>
      <c r="E79" s="130"/>
      <c r="K79" s="112"/>
      <c r="L79" s="112"/>
      <c r="M79" s="112"/>
      <c r="N79" s="112"/>
      <c r="O79" s="112"/>
      <c r="P79" s="112"/>
      <c r="Q79" s="112"/>
      <c r="R79" s="37" t="s">
        <v>255</v>
      </c>
      <c r="S79" s="2"/>
      <c r="T79" s="2"/>
      <c r="U79" s="2"/>
      <c r="V79" s="2"/>
      <c r="W79" s="2"/>
      <c r="X79" s="2"/>
    </row>
    <row r="80" spans="1:24" ht="15.5" x14ac:dyDescent="0.35">
      <c r="B80" s="31" t="s">
        <v>256</v>
      </c>
      <c r="C80" s="31"/>
      <c r="D80" s="112"/>
      <c r="E80" s="112"/>
      <c r="J80" s="128" t="s">
        <v>257</v>
      </c>
      <c r="K80" s="112"/>
      <c r="L80" s="112"/>
      <c r="M80" s="112"/>
      <c r="N80" s="112"/>
      <c r="O80" s="112"/>
      <c r="P80" s="112"/>
      <c r="Q80" s="112"/>
      <c r="R80" s="2"/>
      <c r="S80" s="2"/>
      <c r="T80" s="2"/>
      <c r="U80" s="2"/>
      <c r="V80" s="2"/>
      <c r="W80" s="2"/>
      <c r="X80" s="2"/>
    </row>
    <row r="81" spans="2:24" ht="15.5" x14ac:dyDescent="0.35">
      <c r="B81" s="31"/>
      <c r="C81" s="31"/>
      <c r="D81" s="112"/>
      <c r="E81" s="112"/>
      <c r="J81" s="128"/>
      <c r="K81" s="112"/>
      <c r="L81" s="112"/>
      <c r="M81" s="112"/>
      <c r="N81" s="112"/>
      <c r="O81" s="112"/>
      <c r="P81" s="112"/>
      <c r="Q81" s="112"/>
      <c r="R81" s="2"/>
      <c r="S81" s="2"/>
      <c r="T81" s="2"/>
      <c r="U81" s="2"/>
      <c r="V81" s="2"/>
      <c r="W81" s="2"/>
      <c r="X81" s="2"/>
    </row>
    <row r="82" spans="2:24" ht="15.5" x14ac:dyDescent="0.35">
      <c r="B82" s="2" t="s">
        <v>258</v>
      </c>
      <c r="C82" s="2"/>
      <c r="J82" s="128" t="s">
        <v>259</v>
      </c>
      <c r="K82" s="112"/>
      <c r="L82" s="112"/>
      <c r="M82" s="112"/>
      <c r="N82" s="112"/>
      <c r="O82" s="112"/>
      <c r="P82" s="112"/>
      <c r="Q82" s="112"/>
      <c r="R82" s="2"/>
      <c r="S82" s="2"/>
      <c r="T82" s="2"/>
      <c r="U82" s="2"/>
      <c r="V82" s="2"/>
      <c r="W82" s="2"/>
      <c r="X82" s="2"/>
    </row>
    <row r="83" spans="2:24" ht="15.5" x14ac:dyDescent="0.35">
      <c r="J83" s="131" t="s">
        <v>260</v>
      </c>
      <c r="K83" s="112"/>
      <c r="L83" s="112"/>
      <c r="M83" s="112"/>
      <c r="N83" s="112"/>
      <c r="O83" s="112"/>
      <c r="P83" s="112"/>
      <c r="Q83" s="112"/>
      <c r="R83" s="2"/>
      <c r="S83" s="2"/>
      <c r="T83" s="2"/>
      <c r="U83" s="2"/>
      <c r="V83" s="2"/>
      <c r="W83" s="2"/>
      <c r="X83" s="2"/>
    </row>
    <row r="84" spans="2:24" ht="15.5" x14ac:dyDescent="0.35">
      <c r="J84" s="131"/>
      <c r="K84" s="112"/>
      <c r="L84" s="112"/>
      <c r="M84" s="112"/>
      <c r="N84" s="112"/>
      <c r="O84" s="112"/>
      <c r="P84" s="112"/>
      <c r="Q84" s="112"/>
      <c r="R84" s="2"/>
      <c r="S84" s="2"/>
      <c r="T84" s="2"/>
      <c r="U84" s="2"/>
      <c r="V84" s="2"/>
      <c r="W84" s="2"/>
      <c r="X84" s="2"/>
    </row>
    <row r="85" spans="2:24" ht="15.5" x14ac:dyDescent="0.35">
      <c r="I85" s="132" t="s">
        <v>261</v>
      </c>
      <c r="J85" s="132"/>
      <c r="K85" s="112"/>
      <c r="L85" s="112"/>
      <c r="M85" s="112"/>
      <c r="N85" s="112"/>
      <c r="O85" s="112"/>
      <c r="P85" s="112"/>
      <c r="Q85" s="112"/>
      <c r="R85" s="2"/>
      <c r="S85" s="2"/>
      <c r="T85" s="2"/>
      <c r="U85" s="2"/>
      <c r="V85" s="2"/>
      <c r="W85" s="2"/>
      <c r="X85" s="2"/>
    </row>
    <row r="86" spans="2:24" ht="15.5" x14ac:dyDescent="0.35">
      <c r="I86" s="132" t="s">
        <v>262</v>
      </c>
      <c r="J86" s="132"/>
    </row>
  </sheetData>
  <mergeCells count="2">
    <mergeCell ref="I85:J85"/>
    <mergeCell ref="I86:J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BDA APRIL 2023 Q25</vt:lpstr>
      <vt:lpstr>BDA AUGUST 2023 Q24</vt:lpstr>
      <vt:lpstr>BDA DECEMBER 2023 Q24</vt:lpstr>
      <vt:lpstr>BDA APRIL 2024 Q24</vt:lpstr>
      <vt:lpstr>BDA AUGUST 2024 Q24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2024-07-31T13:22:53Z</dcterms:created>
  <dcterms:modified xsi:type="dcterms:W3CDTF">2025-08-12T22:01:47Z</dcterms:modified>
</cp:coreProperties>
</file>