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BDA SEPTEMBER-DECEMBER 2025\"/>
    </mc:Choice>
  </mc:AlternateContent>
  <xr:revisionPtr revIDLastSave="0" documentId="13_ncr:1_{ED774786-82BA-430B-904A-15DD8E6C0B1A}" xr6:coauthVersionLast="47" xr6:coauthVersionMax="47" xr10:uidLastSave="{00000000-0000-0000-0000-000000000000}"/>
  <bookViews>
    <workbookView xWindow="-110" yWindow="-110" windowWidth="19420" windowHeight="10300" firstSheet="1" activeTab="4" xr2:uid="{5F0E44E9-295E-4A85-BE06-3772BB4B25B6}"/>
  </bookViews>
  <sheets>
    <sheet name="BESTWAY LIMITED" sheetId="7" r:id="rId1"/>
    <sheet name="Betlite limited" sheetId="5" r:id="rId2"/>
    <sheet name="Precious ltd" sheetId="1" r:id="rId3"/>
    <sheet name="BDA PILOT DECEMBER 2022 Q22" sheetId="4" r:id="rId4"/>
    <sheet name="BDA DECEMBER 2022 Q24" sheetId="3" r:id="rId5"/>
    <sheet name="BDA AUGUST 2024 Q21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3" l="1"/>
  <c r="L22" i="3" s="1"/>
  <c r="L26" i="3" s="1"/>
  <c r="L45" i="3" s="1"/>
  <c r="L47" i="3" s="1"/>
  <c r="L46" i="3"/>
  <c r="L44" i="3"/>
  <c r="L37" i="3"/>
  <c r="L54" i="3"/>
  <c r="K54" i="3"/>
  <c r="K40" i="3"/>
  <c r="K41" i="3"/>
  <c r="T32" i="3"/>
  <c r="R32" i="3"/>
  <c r="K42" i="3"/>
  <c r="K30" i="3"/>
  <c r="K33" i="3"/>
  <c r="T12" i="3"/>
  <c r="R12" i="3"/>
  <c r="T8" i="3"/>
  <c r="K31" i="3"/>
  <c r="L9" i="3"/>
  <c r="L24" i="3"/>
  <c r="L23" i="3"/>
  <c r="L19" i="3"/>
  <c r="L18" i="3"/>
  <c r="L17" i="3"/>
  <c r="T20" i="3"/>
  <c r="R20" i="3"/>
  <c r="L14" i="3"/>
  <c r="L13" i="3"/>
  <c r="L12" i="3"/>
  <c r="L6" i="3"/>
  <c r="L46" i="7"/>
  <c r="L47" i="7"/>
  <c r="L55" i="7"/>
  <c r="K55" i="7"/>
  <c r="K44" i="7"/>
  <c r="W79" i="7"/>
  <c r="T83" i="7"/>
  <c r="R83" i="7"/>
  <c r="T77" i="7"/>
  <c r="L45" i="7"/>
  <c r="L38" i="7"/>
  <c r="K42" i="7"/>
  <c r="T70" i="7"/>
  <c r="T74" i="7" s="1"/>
  <c r="R74" i="7"/>
  <c r="T68" i="7"/>
  <c r="K43" i="7"/>
  <c r="T56" i="7"/>
  <c r="R56" i="7"/>
  <c r="T64" i="7"/>
  <c r="R64" i="7"/>
  <c r="F19" i="7"/>
  <c r="T50" i="7"/>
  <c r="K31" i="7"/>
  <c r="K41" i="7"/>
  <c r="T46" i="7"/>
  <c r="R46" i="7"/>
  <c r="T33" i="7"/>
  <c r="R33" i="7"/>
  <c r="T28" i="7"/>
  <c r="R28" i="7"/>
  <c r="T23" i="7"/>
  <c r="T27" i="7"/>
  <c r="R22" i="7"/>
  <c r="T17" i="7"/>
  <c r="R17" i="7"/>
  <c r="R9" i="7"/>
  <c r="T9" i="7"/>
  <c r="T5" i="7"/>
  <c r="R8" i="7"/>
  <c r="R7" i="7"/>
  <c r="T3" i="7"/>
  <c r="L25" i="7"/>
  <c r="L24" i="7"/>
  <c r="L17" i="7"/>
  <c r="L23" i="7" s="1"/>
  <c r="L27" i="7" s="1"/>
  <c r="L20" i="7"/>
  <c r="L19" i="7"/>
  <c r="L18" i="7"/>
  <c r="L15" i="7"/>
  <c r="L13" i="7"/>
  <c r="B40" i="7"/>
  <c r="B42" i="7" s="1"/>
  <c r="B44" i="7" s="1"/>
  <c r="B46" i="7" s="1"/>
  <c r="B49" i="7" s="1"/>
  <c r="B38" i="7"/>
  <c r="C22" i="7"/>
  <c r="C31" i="7" s="1"/>
  <c r="B22" i="7"/>
  <c r="B31" i="7" s="1"/>
  <c r="C15" i="7"/>
  <c r="B15" i="7"/>
  <c r="C10" i="7"/>
  <c r="B10" i="7"/>
  <c r="L48" i="7" l="1"/>
  <c r="L7" i="7"/>
  <c r="D41" i="4"/>
  <c r="D42" i="4" s="1"/>
  <c r="C41" i="4"/>
  <c r="B41" i="4"/>
  <c r="B42" i="4" s="1"/>
  <c r="D37" i="4"/>
  <c r="C37" i="4"/>
  <c r="B37" i="4"/>
  <c r="D29" i="4"/>
  <c r="D30" i="4" s="1"/>
  <c r="C29" i="4"/>
  <c r="C30" i="4" s="1"/>
  <c r="B29" i="4"/>
  <c r="B30" i="4" s="1"/>
  <c r="B13" i="4"/>
  <c r="B15" i="4" s="1"/>
  <c r="B17" i="4" s="1"/>
  <c r="B19" i="4" s="1"/>
  <c r="D11" i="4"/>
  <c r="D13" i="4" s="1"/>
  <c r="D15" i="4" s="1"/>
  <c r="D17" i="4" s="1"/>
  <c r="D19" i="4" s="1"/>
  <c r="C11" i="4"/>
  <c r="C13" i="4" s="1"/>
  <c r="C15" i="4" s="1"/>
  <c r="C17" i="4" s="1"/>
  <c r="C19" i="4" s="1"/>
  <c r="B11" i="4"/>
  <c r="E58" i="2"/>
  <c r="C58" i="2"/>
  <c r="E51" i="2"/>
  <c r="E59" i="2" s="1"/>
  <c r="C51" i="2"/>
  <c r="E48" i="2"/>
  <c r="E60" i="2" s="1"/>
  <c r="C48" i="2"/>
  <c r="E40" i="2"/>
  <c r="C40" i="2"/>
  <c r="E35" i="2"/>
  <c r="C35" i="2"/>
  <c r="C41" i="2" s="1"/>
  <c r="C21" i="2"/>
  <c r="C15" i="2"/>
  <c r="C17" i="2" s="1"/>
  <c r="C22" i="2" s="1"/>
  <c r="C24" i="2" s="1"/>
  <c r="C59" i="2" l="1"/>
  <c r="C60" i="2"/>
  <c r="E41" i="2"/>
  <c r="C42" i="4"/>
</calcChain>
</file>

<file path=xl/sharedStrings.xml><?xml version="1.0" encoding="utf-8"?>
<sst xmlns="http://schemas.openxmlformats.org/spreadsheetml/2006/main" count="498" uniqueCount="297">
  <si>
    <t xml:space="preserve">Gross profit </t>
  </si>
  <si>
    <t xml:space="preserve"> </t>
  </si>
  <si>
    <t>Operating expenses</t>
  </si>
  <si>
    <t xml:space="preserve">Other incomes: </t>
  </si>
  <si>
    <t>Interest income received</t>
  </si>
  <si>
    <t>Gain on sale of investments</t>
  </si>
  <si>
    <t>Less:  Loss on sale of plant</t>
  </si>
  <si>
    <t>Interest expenses paid</t>
  </si>
  <si>
    <t>Net profit before tax</t>
  </si>
  <si>
    <t>Income tax</t>
  </si>
  <si>
    <t>Net profit after tax</t>
  </si>
  <si>
    <t>Property, plant and equipment (cost)</t>
  </si>
  <si>
    <t>Accumulated depreciation</t>
  </si>
  <si>
    <t>Investments</t>
  </si>
  <si>
    <t xml:space="preserve">Current assets: </t>
  </si>
  <si>
    <t>Inventory</t>
  </si>
  <si>
    <t>Accounts receivable</t>
  </si>
  <si>
    <t>Cash</t>
  </si>
  <si>
    <t>Prepayments</t>
  </si>
  <si>
    <t>Total current assets</t>
  </si>
  <si>
    <t xml:space="preserve">Total assets </t>
  </si>
  <si>
    <t xml:space="preserve">Liabilities and capital: </t>
  </si>
  <si>
    <t>Ordinary share capital</t>
  </si>
  <si>
    <t>Revenue reserves</t>
  </si>
  <si>
    <t xml:space="preserve">Long term liabilities: </t>
  </si>
  <si>
    <t>Bonds</t>
  </si>
  <si>
    <t xml:space="preserve">Current liabilities: </t>
  </si>
  <si>
    <t>Accounts payable</t>
  </si>
  <si>
    <t>Accrued liabilities</t>
  </si>
  <si>
    <t>Tax payable</t>
  </si>
  <si>
    <t>Current liabilities</t>
  </si>
  <si>
    <t xml:space="preserve">Total liabilities and equity </t>
  </si>
  <si>
    <t xml:space="preserve">Precious Ltd. </t>
  </si>
  <si>
    <t xml:space="preserve">Statement of financial position as at 31 March:  </t>
  </si>
  <si>
    <t xml:space="preserve">Non-current assets: </t>
  </si>
  <si>
    <t xml:space="preserve">       Sh.“000” </t>
  </si>
  <si>
    <t xml:space="preserve">          Sh.“000” </t>
  </si>
  <si>
    <t xml:space="preserve">Statement of profit or loss for the year ended 31 March 2024: </t>
  </si>
  <si>
    <t xml:space="preserve">Additional information: </t>
  </si>
  <si>
    <t xml:space="preserve">Required: </t>
  </si>
  <si>
    <t>Statement of cash flows for the year ended 31 March 2024 in accordance with International Accounting Standard</t>
  </si>
  <si>
    <t xml:space="preserve">(IAS) 7 “Statement of Cash Flows”. </t>
  </si>
  <si>
    <t>1.                   Precious Ltd. purchased investments worth Sh.11,700,000 during the year ended 31 March 2024.</t>
  </si>
  <si>
    <t>2.                   The company sold investments that had cost Sh.13,500,000 for Sh.15,300,000 during the year.</t>
  </si>
  <si>
    <t>4.                   Included in the operating expenses for the year ended 31 March 2024 is the depreciation charged for the year amounting to Sh.5,550,000.</t>
  </si>
  <si>
    <t>5.                   The company issued bonds worth Sh.15,000,000 at face value in exchange for plant assets on 31 March 2024 and repaid Sh.7,500,000 of bonds at face value.</t>
  </si>
  <si>
    <t>6.                   The company issued 2,250,000 ordinary shares at Sh.10 par value during the year.</t>
  </si>
  <si>
    <t>7.                   The company paid cash dividends of Sh.1,200,000 during the year ended 31 March 2024.</t>
  </si>
  <si>
    <r>
      <t>(a)</t>
    </r>
    <r>
      <rPr>
        <sz val="12"/>
        <color rgb="FF000000"/>
        <rFont val="Times New Roman"/>
        <family val="1"/>
      </rPr>
      <t>   The following are the financial statements of Precious Ltd. for the years ended 31 March 2023 and 31 March 2024:</t>
    </r>
    <r>
      <rPr>
        <b/>
        <sz val="12"/>
        <color rgb="FF000000"/>
        <rFont val="Times New Roman"/>
        <family val="1"/>
      </rPr>
      <t xml:space="preserve"> </t>
    </r>
  </si>
  <si>
    <t>SECTION II (60 MARKS)</t>
  </si>
  <si>
    <t xml:space="preserve">Answer ALL questions in this section. </t>
  </si>
  <si>
    <t>QUESTION 21:</t>
  </si>
  <si>
    <t>Mzalendo Limited is a listed company. The following financial statements relate to the company for the year ended 31 December 2023:</t>
  </si>
  <si>
    <t>Statement of Profit or Loss for year ended 31 December 2023:</t>
  </si>
  <si>
    <t>Sh.''million"</t>
  </si>
  <si>
    <t>Sh.''million''</t>
  </si>
  <si>
    <t xml:space="preserve">Sales </t>
  </si>
  <si>
    <t>Cost of sales</t>
  </si>
  <si>
    <t>Gross profit</t>
  </si>
  <si>
    <t>Interest income</t>
  </si>
  <si>
    <t>Expenses:</t>
  </si>
  <si>
    <t>Distribution costs</t>
  </si>
  <si>
    <t>Administration expenses</t>
  </si>
  <si>
    <t>Finance costs</t>
  </si>
  <si>
    <t>Profit before tax</t>
  </si>
  <si>
    <t>Income tax expense</t>
  </si>
  <si>
    <t>Profit after tax</t>
  </si>
  <si>
    <t>Dividends paid</t>
  </si>
  <si>
    <t>Retained profit for the year</t>
  </si>
  <si>
    <t xml:space="preserve">Statement of Financial Position as at 31 December: </t>
  </si>
  <si>
    <t>Non-current assets:</t>
  </si>
  <si>
    <t xml:space="preserve">Property, plant and equipment </t>
  </si>
  <si>
    <t>Financial assets at fair value through other comprehensive income</t>
  </si>
  <si>
    <t>Intangible assets</t>
  </si>
  <si>
    <t>Current assets:</t>
  </si>
  <si>
    <t>Inventories</t>
  </si>
  <si>
    <t>Trade receivables</t>
  </si>
  <si>
    <t xml:space="preserve">Interest receivable </t>
  </si>
  <si>
    <t>Cash in hand</t>
  </si>
  <si>
    <t>Equity:</t>
  </si>
  <si>
    <t>Ordinary share capital (Sh.2 par value)</t>
  </si>
  <si>
    <t xml:space="preserve">Share premium </t>
  </si>
  <si>
    <t>Revaluation reserve</t>
  </si>
  <si>
    <t>Retained profits</t>
  </si>
  <si>
    <t>Non-current liabilities:</t>
  </si>
  <si>
    <t xml:space="preserve">6% Loan stock </t>
  </si>
  <si>
    <t>Obligations under finance lease</t>
  </si>
  <si>
    <t>Current liabilities:</t>
  </si>
  <si>
    <t>Bank overdraft</t>
  </si>
  <si>
    <t>Trade payables</t>
  </si>
  <si>
    <t>Interest payable</t>
  </si>
  <si>
    <t>Current tax</t>
  </si>
  <si>
    <t>Total Liabilities</t>
  </si>
  <si>
    <t>Additional information:</t>
  </si>
  <si>
    <t>1. During the year, the company issued 10 million (Sh.2 par value) ordinary shares at a  price which was 100% above their par value, incurring issue costs of Sh.2 million.</t>
  </si>
  <si>
    <t>2. During the year, some items of property, plant and equipment were bought under a finance lease amounting to Sh.56 million.  Disposals of assets having a net book value of</t>
  </si>
  <si>
    <t xml:space="preserve">    Sh.38 million realised Sh.42 million. Depreciation charge was Sh.74 million. </t>
  </si>
  <si>
    <t>3. Interest on finance leases of Sh.6 million was included in the interest payable charged to the statement of profit or loss.</t>
  </si>
  <si>
    <t>Required:</t>
  </si>
  <si>
    <t xml:space="preserve">Statement of cash flows for Mzalendo Ltd. for the year ended 31 December 2023 in accordance with IAS 7 (Cash Flow Statements).    </t>
  </si>
  <si>
    <t>SECTION II – TOTAL 60 MARKS</t>
  </si>
  <si>
    <t>Registration Number:</t>
  </si>
  <si>
    <t>Question Twenty Four</t>
  </si>
  <si>
    <t>Bamuda Limited presented the following financial statements for the years ended 30 June 2021 and 30 June 2022:</t>
  </si>
  <si>
    <t xml:space="preserve">                                    Statement of profit or loss for the year ended 30 June 2022:</t>
  </si>
  <si>
    <t>Sh.“million”</t>
  </si>
  <si>
    <t>Revenue</t>
  </si>
  <si>
    <t>Gain on financial assets at fair value</t>
  </si>
  <si>
    <t>Investment income</t>
  </si>
  <si>
    <t xml:space="preserve">Other expenses: </t>
  </si>
  <si>
    <t>Profit after tax for the year</t>
  </si>
  <si>
    <t>Statement of financial position as at 30 June:</t>
  </si>
  <si>
    <t>Assets:</t>
  </si>
  <si>
    <t>Property, plant and equipment</t>
  </si>
  <si>
    <t>Financial assets through other comprehensive income (OCI)</t>
  </si>
  <si>
    <t>Financial assets at fair value</t>
  </si>
  <si>
    <t>Cash and cash equivalents</t>
  </si>
  <si>
    <t>Total assets</t>
  </si>
  <si>
    <t>Equity and liabilities:</t>
  </si>
  <si>
    <t>Ordinary share capital (Sh.10 each)</t>
  </si>
  <si>
    <t>Share premium</t>
  </si>
  <si>
    <t>Finacial assets through OCI - equity reserve</t>
  </si>
  <si>
    <t>10% convertible loan stock</t>
  </si>
  <si>
    <t>Income tax payable</t>
  </si>
  <si>
    <t>Total liabilities</t>
  </si>
  <si>
    <t>Total equity and liabilities</t>
  </si>
  <si>
    <t>1.       Property, plant and equipment held by Bamuda Limited are items of plant and equipment and freehold premises. During  the year ended 30 June 2022,</t>
  </si>
  <si>
    <t xml:space="preserve">          items of plant and equipment which originally cost Sh.40 million were disposed of resulting in a loss of Sh. 6 million charged in administrative expenses. </t>
  </si>
  <si>
    <t xml:space="preserve">         These items had a net book value of Sh.28 million as at the date of disposal.</t>
  </si>
  <si>
    <t>2.      Depreciation charge for the year ended 30 June 2022 was Sh.43 million.</t>
  </si>
  <si>
    <t>3.      Sh.50 million of convertible loan stock was converted to Sh.50 million ordinary share capital at par during the year ended 30 June 2022.</t>
  </si>
  <si>
    <r>
      <t xml:space="preserve">Prepare the statement of cash flows for Bamuda Limited for the year ended 30 June 2022 as per IAS 7 “Statement of Cash Flows”.                          </t>
    </r>
    <r>
      <rPr>
        <b/>
        <sz val="10"/>
        <color theme="1"/>
        <rFont val="Times New Roman"/>
        <family val="1"/>
      </rPr>
      <t>(Total 20 marks)</t>
    </r>
  </si>
  <si>
    <t>Question Twenty Two</t>
  </si>
  <si>
    <t>You are provided with the following extracts of the statement of profit or loss and statement of financial position for Darubini</t>
  </si>
  <si>
    <t xml:space="preserve"> Limited for the years ended 30 June 2020, 2021 and 2022:  </t>
  </si>
  <si>
    <t>Darubini Limited</t>
  </si>
  <si>
    <t>Statement of profit or loss extract for the year ended 30 June (figures in Sh."000"):</t>
  </si>
  <si>
    <t>Sales</t>
  </si>
  <si>
    <t>Operating profit</t>
  </si>
  <si>
    <t xml:space="preserve">Depreciation </t>
  </si>
  <si>
    <t>Profit before interest and tax</t>
  </si>
  <si>
    <t>Net profit</t>
  </si>
  <si>
    <t>Statement of financial position:</t>
  </si>
  <si>
    <t>Receivables</t>
  </si>
  <si>
    <t>Equity and Liabilities:</t>
  </si>
  <si>
    <t>Long-term liabilities:</t>
  </si>
  <si>
    <t>Long term borrowings</t>
  </si>
  <si>
    <t>Sub-total</t>
  </si>
  <si>
    <t>Paid up capital</t>
  </si>
  <si>
    <t>Retained earnings</t>
  </si>
  <si>
    <t>Total equity</t>
  </si>
  <si>
    <t>(a)         Prepare the statement of cash flows for the company for the two years ended 30 June 2021 and 30 June 2022.               (8 marks)</t>
  </si>
  <si>
    <t>(b)        Calculate and comment on the following key ratios:</t>
  </si>
  <si>
    <t xml:space="preserve">            (i)         Revenue growth rates for the years ended 30 June 2021 and 30 June 2022.                                                                (2 marks)</t>
  </si>
  <si>
    <t xml:space="preserve">            (iii)       Return on equity (ROE) for each of the three years. Discuss your results.                                                                 (2 marks)</t>
  </si>
  <si>
    <t xml:space="preserve">           </t>
  </si>
  <si>
    <t xml:space="preserve">(c)        Using the two-years cumulative average revenue growth rate calculated in (b) (ii) above, prepare a one year forecast of the </t>
  </si>
  <si>
    <t xml:space="preserve">             statement of profit or loss for the year  ending 30 June 2023. Assume that the vertical ratios for year ended 30 June 2022 apply </t>
  </si>
  <si>
    <t xml:space="preserve">             for the 2023 forecast except that depreciation and finance costs remain constant. Tax is assumed to be at 30%. </t>
  </si>
  <si>
    <t xml:space="preserve">   </t>
  </si>
  <si>
    <t xml:space="preserve">3.                   During the year, new machinery worth Sh.18,000,000 was acquired.  </t>
  </si>
  <si>
    <t xml:space="preserve">                       Some items of property, plant and equipment that had cost Sh.1,500,000 with accumulated depreciation of Sh.300,000 were disposed of for Sh.750,000.</t>
  </si>
  <si>
    <t xml:space="preserve">            (ii)       Two years’ cumulative average revenue growth rate for the year ended 30 June 2022.                                                  (2 marks)</t>
  </si>
  <si>
    <t xml:space="preserve">Sh.“000” </t>
  </si>
  <si>
    <t xml:space="preserve">  Current assets: </t>
  </si>
  <si>
    <t xml:space="preserve">  Non-current assets:</t>
  </si>
  <si>
    <t xml:space="preserve">  Property, plant and equipment </t>
  </si>
  <si>
    <t xml:space="preserve">  Intangible assets</t>
  </si>
  <si>
    <t xml:space="preserve">Assets: </t>
  </si>
  <si>
    <t xml:space="preserve">  Inventory</t>
  </si>
  <si>
    <t xml:space="preserve">  Trade receivable</t>
  </si>
  <si>
    <t>Cash and cash equivalent</t>
  </si>
  <si>
    <t xml:space="preserve">  Total assets</t>
  </si>
  <si>
    <t xml:space="preserve">  Equity and liabilities: </t>
  </si>
  <si>
    <t xml:space="preserve">  Ordinary share capital (Sh.10 per share)</t>
  </si>
  <si>
    <t xml:space="preserve">  Share premium</t>
  </si>
  <si>
    <t xml:space="preserve">  Revaluation surplus</t>
  </si>
  <si>
    <t xml:space="preserve">  Retained earnings</t>
  </si>
  <si>
    <t xml:space="preserve">     </t>
  </si>
  <si>
    <t xml:space="preserve">  Non-current liabilities: </t>
  </si>
  <si>
    <t xml:space="preserve">  Government grants</t>
  </si>
  <si>
    <t xml:space="preserve">  Deferred tax</t>
  </si>
  <si>
    <t xml:space="preserve">  Current tax</t>
  </si>
  <si>
    <t>Government bonds</t>
  </si>
  <si>
    <t xml:space="preserve">Revenue  </t>
  </si>
  <si>
    <t xml:space="preserve">Cost of sales </t>
  </si>
  <si>
    <t xml:space="preserve">Other operating expenses </t>
  </si>
  <si>
    <t xml:space="preserve">Finance cost </t>
  </si>
  <si>
    <t xml:space="preserve">Profit before tax </t>
  </si>
  <si>
    <t xml:space="preserve">Income tax expenses </t>
  </si>
  <si>
    <t xml:space="preserve">Profit after tax </t>
  </si>
  <si>
    <t xml:space="preserve">Other comprehensive income </t>
  </si>
  <si>
    <t xml:space="preserve">Total comprehensive income for the year </t>
  </si>
  <si>
    <t>Other operating income – government grant</t>
  </si>
  <si>
    <t>Gain on property revaluation</t>
  </si>
  <si>
    <t>Statement of profit or loss and other comprehensive income for the year ended 31 December 2024:</t>
  </si>
  <si>
    <t xml:space="preserve">The following draft financial statements were extracted from the financial records </t>
  </si>
  <si>
    <t xml:space="preserve">of Bestway Limited as at 31 December 2024 with comparatives for the year ended 31 December 2023: </t>
  </si>
  <si>
    <t>Statement of financial position as at 31 December:</t>
  </si>
  <si>
    <t xml:space="preserve"> Sh.2.33 million was disposed for a cash proceeds of Sh.4.020 million. The gain on disposal has been included in the other operating income. </t>
  </si>
  <si>
    <t>1. During the year ended 31 December 2024, motor vehicle with a cost of Sh.5.26 million with accumulated depreciation of</t>
  </si>
  <si>
    <t xml:space="preserve">2. Bestway Limited acquired new plants during the year ended 31 December 2024 at a cost of Sh.3.6 million from a </t>
  </si>
  <si>
    <t xml:space="preserve">financing company. An arrangement was made at the date of acquisition for the liability for the plant to be settled by Bestway Limited </t>
  </si>
  <si>
    <t xml:space="preserve">which the loan note exceeded the liability for the plant was received from the finance company in cash. </t>
  </si>
  <si>
    <t xml:space="preserve">3. Depreciation charged on property, plant and equipment during the year was Sh.10.98 million and was included in the cost of sales. </t>
  </si>
  <si>
    <t xml:space="preserve">4. Intangible assets were amortised during the year and amortisation charged to the profit and loss amounted to Sh.1,080,000. </t>
  </si>
  <si>
    <t xml:space="preserve">Statement of cash flows for Bestway Limited for the year ended 31 December 2024 </t>
  </si>
  <si>
    <t>using indirect method in accordance with International Accounting Standard (IAS) 7 “Statement of Cash Flows”. (20 marks)</t>
  </si>
  <si>
    <t xml:space="preserve">5. During the year ended 31 December 2024, Bestway Limited made a bonus issue of ordinary shares of </t>
  </si>
  <si>
    <t xml:space="preserve">one new share for every ten shares held utilising the share premium account. </t>
  </si>
  <si>
    <r>
      <t xml:space="preserve">  </t>
    </r>
    <r>
      <rPr>
        <sz val="12"/>
        <color rgb="FF000000"/>
        <rFont val="Times New Roman"/>
        <family val="1"/>
      </rPr>
      <t>10% loan notes (2028)</t>
    </r>
  </si>
  <si>
    <r>
      <t xml:space="preserve">  </t>
    </r>
    <r>
      <rPr>
        <b/>
        <sz val="12"/>
        <color rgb="FF000000"/>
        <rFont val="Times New Roman"/>
        <family val="1"/>
      </rPr>
      <t xml:space="preserve">Current liabilities: </t>
    </r>
  </si>
  <si>
    <r>
      <t xml:space="preserve">  </t>
    </r>
    <r>
      <rPr>
        <sz val="12"/>
        <color rgb="FF000000"/>
        <rFont val="Times New Roman"/>
        <family val="1"/>
      </rPr>
      <t>Trade payables</t>
    </r>
  </si>
  <si>
    <t>BESTWAY LIMITED</t>
  </si>
  <si>
    <t>STATEMENT OF CASH FLOWS</t>
  </si>
  <si>
    <t>FOR THE YEAR ENDED 31 DECEMBER 2024</t>
  </si>
  <si>
    <t>CASHFLOWS FROM OPERATING ACTIVITIES</t>
  </si>
  <si>
    <t>PBT</t>
  </si>
  <si>
    <t>Adjustment for Non-Cash Items</t>
  </si>
  <si>
    <t>Depreciation</t>
  </si>
  <si>
    <t>Amortization</t>
  </si>
  <si>
    <t>Gain on disposal</t>
  </si>
  <si>
    <t>Finance cost</t>
  </si>
  <si>
    <t>Cashflows before adjustment for working capital</t>
  </si>
  <si>
    <t>Cashflows after adjustment for working capital</t>
  </si>
  <si>
    <t>Tax paid</t>
  </si>
  <si>
    <t>Finance cost paid</t>
  </si>
  <si>
    <t>CASHFLOWS FROM INVESTING ACTIVITIES</t>
  </si>
  <si>
    <t>purchase of ppe</t>
  </si>
  <si>
    <t>Proceeds on disposal of ppe</t>
  </si>
  <si>
    <t>proceeds ion disposal of intangible asset</t>
  </si>
  <si>
    <t>CASHFLOWS FROM FINANCING ACTIVITIES</t>
  </si>
  <si>
    <t>dividends paid</t>
  </si>
  <si>
    <t>Net cashflows from Financing activities</t>
  </si>
  <si>
    <t>Government grant</t>
  </si>
  <si>
    <t>Increase in trade receivables</t>
  </si>
  <si>
    <t>Increase in Inventory</t>
  </si>
  <si>
    <t>Increase in Trade payables</t>
  </si>
  <si>
    <t>TAX ACCOUNT</t>
  </si>
  <si>
    <t>Bal b/d-deferred tax</t>
  </si>
  <si>
    <t xml:space="preserve">        Current tax</t>
  </si>
  <si>
    <t xml:space="preserve">bal/ c/d-deferred tax </t>
  </si>
  <si>
    <t xml:space="preserve">        current tax</t>
  </si>
  <si>
    <t>IS</t>
  </si>
  <si>
    <t>Bank/cash</t>
  </si>
  <si>
    <t>Net cashflows from operating activities</t>
  </si>
  <si>
    <t>bal b/d</t>
  </si>
  <si>
    <t>bal c/d</t>
  </si>
  <si>
    <t>Finance cost payable</t>
  </si>
  <si>
    <t>Bal b/d</t>
  </si>
  <si>
    <t>proceeds on disposal</t>
  </si>
  <si>
    <t>PPE NBV</t>
  </si>
  <si>
    <t>disposal of PPE</t>
  </si>
  <si>
    <t>Disposal</t>
  </si>
  <si>
    <t>Revaluation surplus</t>
  </si>
  <si>
    <t>10% loan notes</t>
  </si>
  <si>
    <t>ppe</t>
  </si>
  <si>
    <t>10% loan note</t>
  </si>
  <si>
    <t>PPE</t>
  </si>
  <si>
    <r>
      <t xml:space="preserve">issuing at par a 10% loan note dated 2028 to the finance company. </t>
    </r>
    <r>
      <rPr>
        <sz val="12"/>
        <color rgb="FFFF0000"/>
        <rFont val="Times New Roman"/>
        <family val="1"/>
      </rPr>
      <t xml:space="preserve">The value by </t>
    </r>
  </si>
  <si>
    <t>Acquisition of loans</t>
  </si>
  <si>
    <t>Purchase of intangible asset</t>
  </si>
  <si>
    <t>OSC</t>
  </si>
  <si>
    <t xml:space="preserve"> bal b/d</t>
  </si>
  <si>
    <t>New shares</t>
  </si>
  <si>
    <t>par value</t>
  </si>
  <si>
    <t>share premium(bonus)</t>
  </si>
  <si>
    <t>osc(bonus)</t>
  </si>
  <si>
    <t>bank/cash</t>
  </si>
  <si>
    <t>Issuing of shares at a premium</t>
  </si>
  <si>
    <t>RETAINED EARNINGS  A/C</t>
  </si>
  <si>
    <t>bonus issue</t>
  </si>
  <si>
    <t>Net cashflows used in Investing Activities</t>
  </si>
  <si>
    <t>Net cashflows used in Financing activities</t>
  </si>
  <si>
    <t>Net changes in cash and cash equivalents</t>
  </si>
  <si>
    <t>Cash and cash equivalents b/d</t>
  </si>
  <si>
    <t>Cash and cash equivalents c/d</t>
  </si>
  <si>
    <t>increase in govt grants</t>
  </si>
  <si>
    <t>GOVERNMENT GRANT</t>
  </si>
  <si>
    <t>BAMUDA LIMITED</t>
  </si>
  <si>
    <t>FOR THE YEAR ENDED 30 JUNE 2022</t>
  </si>
  <si>
    <t>loss on disposal</t>
  </si>
  <si>
    <t>DISPOSAL OF PPE</t>
  </si>
  <si>
    <t>Ppe</t>
  </si>
  <si>
    <t>IS-Gain</t>
  </si>
  <si>
    <t>IS-Loss</t>
  </si>
  <si>
    <t>Decrease in Inventory</t>
  </si>
  <si>
    <t>disposal</t>
  </si>
  <si>
    <t>depreciation</t>
  </si>
  <si>
    <t>revaluation</t>
  </si>
  <si>
    <t>investment income</t>
  </si>
  <si>
    <t>Purchase of financial asset</t>
  </si>
  <si>
    <t>bal b/d osc</t>
  </si>
  <si>
    <t xml:space="preserve">                    S/P</t>
  </si>
  <si>
    <t>Bal c/d osc</t>
  </si>
  <si>
    <t xml:space="preserve">   s/p</t>
  </si>
  <si>
    <t>loan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</si>
</sst>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;\(#,##0.00\)"/>
    <numFmt numFmtId="166" formatCode="#,##0;\(#,##0\)"/>
    <numFmt numFmtId="167" formatCode="_(* #,##0_);_(* \(#,##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 val="double"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u val="double"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 val="double"/>
      <sz val="10"/>
      <color theme="1"/>
      <name val="Times New Roman"/>
      <family val="1"/>
    </font>
    <font>
      <sz val="10"/>
      <color theme="1"/>
      <name val="Times\"/>
    </font>
    <font>
      <sz val="10"/>
      <color theme="1"/>
      <name val="Calibri"/>
      <family val="2"/>
      <scheme val="minor"/>
    </font>
    <font>
      <b/>
      <u/>
      <sz val="10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165" fontId="6" fillId="0" borderId="0" xfId="1" applyNumberFormat="1" applyFont="1"/>
    <xf numFmtId="166" fontId="6" fillId="0" borderId="0" xfId="1" applyNumberFormat="1" applyFont="1"/>
    <xf numFmtId="166" fontId="12" fillId="0" borderId="0" xfId="1" applyNumberFormat="1" applyFont="1" applyBorder="1"/>
    <xf numFmtId="166" fontId="13" fillId="0" borderId="0" xfId="1" applyNumberFormat="1" applyFont="1" applyBorder="1"/>
    <xf numFmtId="166" fontId="14" fillId="0" borderId="0" xfId="1" applyNumberFormat="1" applyFont="1" applyBorder="1"/>
    <xf numFmtId="165" fontId="6" fillId="0" borderId="0" xfId="0" applyNumberFormat="1" applyFont="1"/>
    <xf numFmtId="166" fontId="6" fillId="0" borderId="0" xfId="0" applyNumberFormat="1" applyFont="1"/>
    <xf numFmtId="166" fontId="13" fillId="0" borderId="0" xfId="0" applyNumberFormat="1" applyFont="1"/>
    <xf numFmtId="166" fontId="15" fillId="0" borderId="0" xfId="0" applyNumberFormat="1" applyFont="1"/>
    <xf numFmtId="165" fontId="15" fillId="0" borderId="0" xfId="0" applyNumberFormat="1" applyFont="1"/>
    <xf numFmtId="165" fontId="13" fillId="0" borderId="0" xfId="0" applyNumberFormat="1" applyFont="1"/>
    <xf numFmtId="166" fontId="16" fillId="0" borderId="0" xfId="0" applyNumberFormat="1" applyFont="1"/>
    <xf numFmtId="165" fontId="17" fillId="0" borderId="0" xfId="0" applyNumberFormat="1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3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2" fillId="0" borderId="0" xfId="0" applyFont="1"/>
    <xf numFmtId="0" fontId="21" fillId="0" borderId="0" xfId="0" applyFont="1"/>
    <xf numFmtId="0" fontId="25" fillId="0" borderId="0" xfId="0" applyFont="1"/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6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8" fillId="0" borderId="0" xfId="0" applyFont="1"/>
    <xf numFmtId="167" fontId="6" fillId="0" borderId="0" xfId="2" applyNumberFormat="1" applyFont="1"/>
    <xf numFmtId="167" fontId="11" fillId="0" borderId="0" xfId="2" applyNumberFormat="1" applyFont="1"/>
    <xf numFmtId="3" fontId="6" fillId="0" borderId="0" xfId="0" applyNumberFormat="1" applyFont="1"/>
    <xf numFmtId="167" fontId="11" fillId="0" borderId="1" xfId="2" applyNumberFormat="1" applyFont="1" applyBorder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0" applyFont="1"/>
    <xf numFmtId="3" fontId="2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167" fontId="8" fillId="0" borderId="0" xfId="2" applyNumberFormat="1" applyFont="1" applyAlignment="1">
      <alignment horizontal="left" vertical="center" wrapText="1"/>
    </xf>
    <xf numFmtId="167" fontId="7" fillId="0" borderId="0" xfId="2" applyNumberFormat="1" applyFont="1" applyAlignment="1">
      <alignment vertical="center"/>
    </xf>
    <xf numFmtId="167" fontId="11" fillId="0" borderId="0" xfId="2" applyNumberFormat="1" applyFont="1" applyBorder="1"/>
    <xf numFmtId="167" fontId="7" fillId="0" borderId="0" xfId="2" applyNumberFormat="1" applyFont="1" applyAlignment="1">
      <alignment horizontal="left" vertical="center"/>
    </xf>
    <xf numFmtId="167" fontId="9" fillId="0" borderId="0" xfId="2" applyNumberFormat="1" applyFont="1" applyAlignment="1">
      <alignment horizontal="left" vertical="center"/>
    </xf>
    <xf numFmtId="167" fontId="8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horizontal="left"/>
    </xf>
    <xf numFmtId="167" fontId="8" fillId="0" borderId="1" xfId="2" applyNumberFormat="1" applyFont="1" applyBorder="1" applyAlignment="1">
      <alignment horizontal="left" vertical="center"/>
    </xf>
    <xf numFmtId="0" fontId="11" fillId="0" borderId="0" xfId="0" applyFont="1" applyAlignment="1"/>
    <xf numFmtId="167" fontId="6" fillId="0" borderId="0" xfId="0" applyNumberFormat="1" applyFont="1"/>
    <xf numFmtId="167" fontId="11" fillId="0" borderId="0" xfId="0" applyNumberFormat="1" applyFont="1"/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5" xfId="0" applyFont="1" applyBorder="1"/>
    <xf numFmtId="167" fontId="6" fillId="0" borderId="5" xfId="0" applyNumberFormat="1" applyFont="1" applyBorder="1"/>
    <xf numFmtId="0" fontId="28" fillId="0" borderId="0" xfId="0" applyFont="1" applyBorder="1"/>
    <xf numFmtId="0" fontId="28" fillId="0" borderId="5" xfId="0" applyFont="1" applyBorder="1"/>
    <xf numFmtId="0" fontId="29" fillId="0" borderId="0" xfId="0" applyFont="1"/>
    <xf numFmtId="0" fontId="30" fillId="0" borderId="0" xfId="0" applyFont="1"/>
    <xf numFmtId="167" fontId="30" fillId="0" borderId="0" xfId="0" applyNumberFormat="1" applyFont="1"/>
    <xf numFmtId="167" fontId="6" fillId="0" borderId="3" xfId="0" applyNumberFormat="1" applyFont="1" applyBorder="1"/>
    <xf numFmtId="167" fontId="11" fillId="0" borderId="5" xfId="0" applyNumberFormat="1" applyFont="1" applyBorder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justify" vertical="center" wrapText="1"/>
    </xf>
    <xf numFmtId="0" fontId="32" fillId="0" borderId="0" xfId="0" applyFont="1" applyAlignment="1">
      <alignment horizontal="right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</cellXfs>
  <cellStyles count="3">
    <cellStyle name="Comma" xfId="2" builtinId="3"/>
    <cellStyle name="Comma 3" xfId="1" xr:uid="{562383B2-EC37-4204-AAC3-1A5F92E646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190500</xdr:colOff>
      <xdr:row>22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D2CFD-B46D-46C9-BF8F-32071E0D8B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1" t="24740" r="21156" b="15495"/>
        <a:stretch/>
      </xdr:blipFill>
      <xdr:spPr bwMode="auto">
        <a:xfrm>
          <a:off x="0" y="0"/>
          <a:ext cx="6724650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133350</xdr:rowOff>
    </xdr:from>
    <xdr:to>
      <xdr:col>10</xdr:col>
      <xdr:colOff>152400</xdr:colOff>
      <xdr:row>43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2CE9AF-7D0F-45C2-A6B4-E41BE2C12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8" t="25000" r="22841" b="21224"/>
        <a:stretch/>
      </xdr:blipFill>
      <xdr:spPr bwMode="auto">
        <a:xfrm>
          <a:off x="0" y="4324350"/>
          <a:ext cx="6686550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9198-12C4-4C41-87F5-1E841F31E1E8}">
  <dimension ref="A2:W93"/>
  <sheetViews>
    <sheetView topLeftCell="J27" workbookViewId="0">
      <selection activeCell="L12" sqref="L12"/>
    </sheetView>
  </sheetViews>
  <sheetFormatPr defaultColWidth="9.1796875" defaultRowHeight="15.5"/>
  <cols>
    <col min="1" max="1" width="40.1796875" style="2" customWidth="1"/>
    <col min="2" max="2" width="11.1796875" style="2" customWidth="1"/>
    <col min="3" max="3" width="12.26953125" style="2" customWidth="1"/>
    <col min="4" max="9" width="9.1796875" style="2"/>
    <col min="10" max="10" width="49.26953125" style="2" bestFit="1" customWidth="1"/>
    <col min="11" max="16" width="9.1796875" style="2"/>
    <col min="17" max="17" width="18.7265625" style="2" customWidth="1"/>
    <col min="18" max="18" width="9.1796875" style="2"/>
    <col min="19" max="19" width="20" style="2" customWidth="1"/>
    <col min="20" max="16384" width="9.1796875" style="2"/>
  </cols>
  <sheetData>
    <row r="2" spans="1:20">
      <c r="A2" s="2" t="s">
        <v>196</v>
      </c>
      <c r="J2" s="19" t="s">
        <v>213</v>
      </c>
      <c r="K2" s="19"/>
      <c r="Q2" s="88"/>
      <c r="R2" s="88" t="s">
        <v>238</v>
      </c>
      <c r="S2" s="88"/>
      <c r="T2" s="88"/>
    </row>
    <row r="3" spans="1:20">
      <c r="A3" s="2" t="s">
        <v>197</v>
      </c>
      <c r="J3" s="19" t="s">
        <v>214</v>
      </c>
      <c r="K3" s="19"/>
      <c r="Q3" s="89"/>
      <c r="R3" s="90"/>
      <c r="S3" s="2" t="s">
        <v>239</v>
      </c>
      <c r="T3" s="86">
        <f>C26</f>
        <v>1620</v>
      </c>
    </row>
    <row r="4" spans="1:20">
      <c r="J4" s="19" t="s">
        <v>215</v>
      </c>
      <c r="K4" s="19"/>
      <c r="Q4" s="94" t="s">
        <v>244</v>
      </c>
      <c r="R4" s="95">
        <v>3270</v>
      </c>
      <c r="S4" s="2" t="s">
        <v>240</v>
      </c>
      <c r="T4" s="2">
        <v>5550</v>
      </c>
    </row>
    <row r="5" spans="1:20">
      <c r="A5" s="19" t="s">
        <v>198</v>
      </c>
      <c r="P5" s="96"/>
      <c r="Q5" s="91"/>
      <c r="R5" s="92"/>
      <c r="S5" s="2" t="s">
        <v>243</v>
      </c>
      <c r="T5" s="86">
        <f>-B45</f>
        <v>5310</v>
      </c>
    </row>
    <row r="6" spans="1:20">
      <c r="A6" s="2" t="s">
        <v>168</v>
      </c>
      <c r="B6" s="76">
        <v>2024</v>
      </c>
      <c r="C6" s="76">
        <v>2023</v>
      </c>
      <c r="J6" s="19" t="s">
        <v>216</v>
      </c>
      <c r="K6" s="19" t="s">
        <v>163</v>
      </c>
      <c r="L6" s="19" t="s">
        <v>163</v>
      </c>
      <c r="Q6" s="91"/>
      <c r="R6" s="92"/>
    </row>
    <row r="7" spans="1:20">
      <c r="A7" s="2" t="s">
        <v>165</v>
      </c>
      <c r="B7" s="19" t="s">
        <v>163</v>
      </c>
      <c r="C7" s="19" t="s">
        <v>163</v>
      </c>
      <c r="J7" s="2" t="s">
        <v>217</v>
      </c>
      <c r="L7" s="86">
        <f>B44</f>
        <v>16780</v>
      </c>
      <c r="Q7" s="91" t="s">
        <v>241</v>
      </c>
      <c r="R7" s="93">
        <f>B26</f>
        <v>3840</v>
      </c>
    </row>
    <row r="8" spans="1:20">
      <c r="A8" s="2" t="s">
        <v>166</v>
      </c>
      <c r="B8" s="67">
        <v>92600</v>
      </c>
      <c r="C8" s="67">
        <v>74900</v>
      </c>
      <c r="J8" s="19" t="s">
        <v>218</v>
      </c>
      <c r="Q8" s="91" t="s">
        <v>242</v>
      </c>
      <c r="R8" s="93">
        <f>B29</f>
        <v>5370</v>
      </c>
    </row>
    <row r="9" spans="1:20">
      <c r="A9" s="2" t="s">
        <v>167</v>
      </c>
      <c r="B9" s="67">
        <v>13500</v>
      </c>
      <c r="C9" s="67">
        <v>12300</v>
      </c>
      <c r="J9" s="2" t="s">
        <v>219</v>
      </c>
      <c r="L9" s="2">
        <v>10980</v>
      </c>
      <c r="Q9" s="91"/>
      <c r="R9" s="87">
        <f>SUM(R3:R8)</f>
        <v>12480</v>
      </c>
      <c r="S9" s="19"/>
      <c r="T9" s="87">
        <f>SUM(T3:T8)</f>
        <v>12480</v>
      </c>
    </row>
    <row r="10" spans="1:20">
      <c r="A10" s="69"/>
      <c r="B10" s="68">
        <f>SUM(B8:B9)</f>
        <v>106100</v>
      </c>
      <c r="C10" s="68">
        <f>SUM(C8:C9)</f>
        <v>87200</v>
      </c>
      <c r="J10" s="2" t="s">
        <v>220</v>
      </c>
      <c r="L10" s="2">
        <v>1080</v>
      </c>
    </row>
    <row r="11" spans="1:20">
      <c r="A11" s="2" t="s">
        <v>164</v>
      </c>
      <c r="B11" s="67"/>
      <c r="C11" s="67"/>
      <c r="Q11" s="88"/>
      <c r="R11" s="88" t="s">
        <v>248</v>
      </c>
      <c r="S11" s="88"/>
      <c r="T11" s="88"/>
    </row>
    <row r="12" spans="1:20">
      <c r="A12" s="2" t="s">
        <v>169</v>
      </c>
      <c r="B12" s="67">
        <v>28600</v>
      </c>
      <c r="C12" s="67">
        <v>24890</v>
      </c>
      <c r="J12" s="2" t="s">
        <v>221</v>
      </c>
      <c r="L12" s="2">
        <v>-1090</v>
      </c>
      <c r="Q12" s="89"/>
      <c r="R12" s="90"/>
      <c r="S12" s="2" t="s">
        <v>246</v>
      </c>
      <c r="T12" s="2">
        <v>0</v>
      </c>
    </row>
    <row r="13" spans="1:20">
      <c r="A13" s="2" t="s">
        <v>170</v>
      </c>
      <c r="B13" s="67">
        <v>18460</v>
      </c>
      <c r="C13" s="67">
        <v>14160</v>
      </c>
      <c r="J13" s="2" t="s">
        <v>222</v>
      </c>
      <c r="L13" s="86">
        <f>-B43</f>
        <v>1410</v>
      </c>
      <c r="Q13" s="91" t="s">
        <v>244</v>
      </c>
      <c r="R13" s="92">
        <v>1410</v>
      </c>
    </row>
    <row r="14" spans="1:20">
      <c r="A14" s="2" t="s">
        <v>171</v>
      </c>
      <c r="B14" s="67">
        <v>2200</v>
      </c>
      <c r="C14" s="67">
        <v>1020</v>
      </c>
      <c r="Q14" s="91"/>
      <c r="R14" s="92"/>
      <c r="S14" s="2" t="s">
        <v>243</v>
      </c>
      <c r="T14" s="2">
        <v>1410</v>
      </c>
    </row>
    <row r="15" spans="1:20">
      <c r="A15" s="2" t="s">
        <v>1</v>
      </c>
      <c r="B15" s="68">
        <f>SUM(B12:B14)</f>
        <v>49260</v>
      </c>
      <c r="C15" s="68">
        <f>SUM(C12:C14)</f>
        <v>40070</v>
      </c>
      <c r="J15" s="2" t="s">
        <v>234</v>
      </c>
      <c r="L15" s="86">
        <f>-B39</f>
        <v>-1500</v>
      </c>
      <c r="Q15" s="91" t="s">
        <v>247</v>
      </c>
      <c r="R15" s="92">
        <v>0</v>
      </c>
    </row>
    <row r="16" spans="1:20" ht="16" thickBot="1">
      <c r="A16" s="19" t="s">
        <v>172</v>
      </c>
      <c r="B16" s="70">
        <v>155360</v>
      </c>
      <c r="C16" s="70">
        <v>127270</v>
      </c>
      <c r="F16" s="2">
        <v>1200</v>
      </c>
      <c r="G16" s="2" t="s">
        <v>265</v>
      </c>
      <c r="Q16" s="91"/>
      <c r="R16" s="92"/>
    </row>
    <row r="17" spans="1:20" ht="16" thickTop="1">
      <c r="A17" s="2" t="s">
        <v>173</v>
      </c>
      <c r="B17" s="67"/>
      <c r="C17" s="67"/>
      <c r="J17" s="19" t="s">
        <v>223</v>
      </c>
      <c r="L17" s="87">
        <f>SUM(L7:L16)</f>
        <v>27660</v>
      </c>
      <c r="Q17" s="91"/>
      <c r="R17" s="92">
        <f>SUM(R12:R16)</f>
        <v>1410</v>
      </c>
      <c r="T17" s="2">
        <f>SUM(T12:T16)</f>
        <v>1410</v>
      </c>
    </row>
    <row r="18" spans="1:20">
      <c r="A18" s="2" t="s">
        <v>174</v>
      </c>
      <c r="B18" s="67">
        <v>15000</v>
      </c>
      <c r="C18" s="67">
        <v>12000</v>
      </c>
      <c r="E18" s="2" t="s">
        <v>264</v>
      </c>
      <c r="F18" s="2">
        <v>120</v>
      </c>
      <c r="G18" s="2">
        <v>10</v>
      </c>
      <c r="J18" s="2" t="s">
        <v>235</v>
      </c>
      <c r="L18" s="86">
        <f>C13-B13</f>
        <v>-4300</v>
      </c>
      <c r="Q18" s="91"/>
      <c r="R18" s="92"/>
    </row>
    <row r="19" spans="1:20">
      <c r="A19" s="2" t="s">
        <v>175</v>
      </c>
      <c r="B19" s="67">
        <v>2700</v>
      </c>
      <c r="C19" s="67">
        <v>2100</v>
      </c>
      <c r="F19" s="2">
        <f>F18*G18</f>
        <v>1200</v>
      </c>
      <c r="J19" s="2" t="s">
        <v>236</v>
      </c>
      <c r="L19" s="86">
        <f>C12-B12</f>
        <v>-3710</v>
      </c>
    </row>
    <row r="20" spans="1:20">
      <c r="A20" s="2" t="s">
        <v>176</v>
      </c>
      <c r="B20" s="67">
        <v>5100</v>
      </c>
      <c r="C20" s="67">
        <v>0</v>
      </c>
      <c r="J20" s="2" t="s">
        <v>237</v>
      </c>
      <c r="L20" s="86">
        <f>B28-C28</f>
        <v>4860</v>
      </c>
    </row>
    <row r="21" spans="1:20">
      <c r="A21" s="2" t="s">
        <v>177</v>
      </c>
      <c r="B21" s="67">
        <v>76530</v>
      </c>
      <c r="C21" s="67">
        <v>71960</v>
      </c>
      <c r="Q21" s="88"/>
      <c r="R21" s="88" t="s">
        <v>251</v>
      </c>
      <c r="S21" s="88"/>
      <c r="T21" s="88"/>
    </row>
    <row r="22" spans="1:20">
      <c r="A22" s="19" t="s">
        <v>178</v>
      </c>
      <c r="B22" s="68">
        <f>SUM(B18:B21)</f>
        <v>99330</v>
      </c>
      <c r="C22" s="68">
        <f>SUM(C18:C21)</f>
        <v>86060</v>
      </c>
      <c r="Q22" s="89" t="s">
        <v>249</v>
      </c>
      <c r="R22" s="99">
        <f>C8</f>
        <v>74900</v>
      </c>
      <c r="S22" s="2" t="s">
        <v>219</v>
      </c>
      <c r="T22" s="2">
        <v>10980</v>
      </c>
    </row>
    <row r="23" spans="1:20">
      <c r="A23" s="12" t="s">
        <v>179</v>
      </c>
      <c r="B23" s="77"/>
      <c r="C23" s="77"/>
      <c r="J23" s="19" t="s">
        <v>224</v>
      </c>
      <c r="L23" s="87">
        <f>SUM(L17:L22)</f>
        <v>24510</v>
      </c>
      <c r="Q23" s="91" t="s">
        <v>254</v>
      </c>
      <c r="R23" s="92">
        <v>5100</v>
      </c>
      <c r="S23" s="2" t="s">
        <v>253</v>
      </c>
      <c r="T23" s="2">
        <f>5260-2330</f>
        <v>2930</v>
      </c>
    </row>
    <row r="24" spans="1:20">
      <c r="A24" s="12" t="s">
        <v>210</v>
      </c>
      <c r="B24" s="78">
        <v>16500</v>
      </c>
      <c r="C24" s="78">
        <v>10500</v>
      </c>
      <c r="J24" s="2" t="s">
        <v>225</v>
      </c>
      <c r="L24" s="86">
        <f>(B26+B29)-(C26+C29+5310)</f>
        <v>-3270</v>
      </c>
      <c r="M24" s="86"/>
      <c r="Q24" s="91" t="s">
        <v>255</v>
      </c>
      <c r="R24" s="92">
        <v>3600</v>
      </c>
    </row>
    <row r="25" spans="1:20">
      <c r="A25" s="7" t="s">
        <v>180</v>
      </c>
      <c r="B25" s="78">
        <v>6300</v>
      </c>
      <c r="C25" s="78">
        <v>4800</v>
      </c>
      <c r="J25" s="2" t="s">
        <v>226</v>
      </c>
      <c r="L25" s="86">
        <f>0-(0+1410)</f>
        <v>-1410</v>
      </c>
      <c r="Q25" s="91" t="s">
        <v>244</v>
      </c>
      <c r="R25" s="92">
        <v>22910</v>
      </c>
    </row>
    <row r="26" spans="1:20">
      <c r="A26" s="7" t="s">
        <v>181</v>
      </c>
      <c r="B26" s="78">
        <v>3840</v>
      </c>
      <c r="C26" s="78">
        <v>1620</v>
      </c>
      <c r="Q26" s="91"/>
      <c r="R26" s="92"/>
    </row>
    <row r="27" spans="1:20">
      <c r="A27" s="7" t="s">
        <v>211</v>
      </c>
      <c r="B27" s="78"/>
      <c r="C27" s="78"/>
      <c r="J27" s="97" t="s">
        <v>245</v>
      </c>
      <c r="K27" s="97"/>
      <c r="L27" s="98">
        <f>SUM(L23:L26)</f>
        <v>19830</v>
      </c>
      <c r="Q27" s="91"/>
      <c r="R27" s="92"/>
      <c r="S27" s="2" t="s">
        <v>247</v>
      </c>
      <c r="T27" s="86">
        <f>B8</f>
        <v>92600</v>
      </c>
    </row>
    <row r="28" spans="1:20">
      <c r="A28" s="12" t="s">
        <v>212</v>
      </c>
      <c r="B28" s="78">
        <v>22400</v>
      </c>
      <c r="C28" s="78">
        <v>17540</v>
      </c>
      <c r="Q28" s="91"/>
      <c r="R28" s="100">
        <f>SUM(R22:R27)</f>
        <v>106510</v>
      </c>
      <c r="T28" s="87">
        <f>SUM(T22:T27)</f>
        <v>106510</v>
      </c>
    </row>
    <row r="29" spans="1:20">
      <c r="A29" s="7" t="s">
        <v>182</v>
      </c>
      <c r="B29" s="78">
        <v>5370</v>
      </c>
      <c r="C29" s="78">
        <v>5550</v>
      </c>
    </row>
    <row r="30" spans="1:20">
      <c r="A30" s="74" t="s">
        <v>183</v>
      </c>
      <c r="B30" s="78">
        <v>1620</v>
      </c>
      <c r="C30" s="78">
        <v>1200</v>
      </c>
      <c r="J30" s="19" t="s">
        <v>227</v>
      </c>
      <c r="Q30" s="88"/>
      <c r="R30" s="88" t="s">
        <v>252</v>
      </c>
      <c r="S30" s="88"/>
      <c r="T30" s="88"/>
    </row>
    <row r="31" spans="1:20" ht="16" thickBot="1">
      <c r="A31" s="7" t="s">
        <v>125</v>
      </c>
      <c r="B31" s="70">
        <f>SUM(B22:B30)</f>
        <v>155360</v>
      </c>
      <c r="C31" s="70">
        <f>SUM(C22:C30)</f>
        <v>127270</v>
      </c>
      <c r="J31" s="2" t="s">
        <v>261</v>
      </c>
      <c r="K31" s="2">
        <f>(12300-1080)-13500</f>
        <v>-2280</v>
      </c>
      <c r="Q31" s="89" t="s">
        <v>256</v>
      </c>
      <c r="R31" s="90">
        <v>2930</v>
      </c>
      <c r="S31" s="2" t="s">
        <v>250</v>
      </c>
      <c r="T31" s="2">
        <v>4020</v>
      </c>
    </row>
    <row r="32" spans="1:20" ht="16" thickTop="1">
      <c r="A32" s="7"/>
      <c r="B32" s="79"/>
      <c r="C32" s="79"/>
      <c r="J32" s="2" t="s">
        <v>228</v>
      </c>
      <c r="K32" s="2">
        <v>-22910</v>
      </c>
      <c r="Q32" s="91" t="s">
        <v>284</v>
      </c>
      <c r="R32" s="92">
        <v>1090</v>
      </c>
    </row>
    <row r="33" spans="1:20">
      <c r="A33" s="7"/>
      <c r="B33" s="79"/>
      <c r="C33" s="79"/>
      <c r="J33" s="2" t="s">
        <v>229</v>
      </c>
      <c r="K33" s="2">
        <v>4020</v>
      </c>
      <c r="Q33" s="91"/>
      <c r="R33" s="92">
        <f>SUM(R31:R32)</f>
        <v>4020</v>
      </c>
      <c r="T33" s="2">
        <f>SUM(T31:T32)</f>
        <v>4020</v>
      </c>
    </row>
    <row r="34" spans="1:20">
      <c r="A34" s="19" t="s">
        <v>195</v>
      </c>
      <c r="B34" s="79"/>
      <c r="C34" s="79"/>
      <c r="Q34" s="91"/>
      <c r="R34" s="92"/>
    </row>
    <row r="35" spans="1:20">
      <c r="B35" s="68" t="s">
        <v>163</v>
      </c>
      <c r="C35" s="67"/>
      <c r="J35" s="2" t="s">
        <v>230</v>
      </c>
      <c r="Q35" s="91"/>
      <c r="R35" s="92"/>
    </row>
    <row r="36" spans="1:20">
      <c r="A36" s="6" t="s">
        <v>184</v>
      </c>
      <c r="B36" s="80">
        <v>113100</v>
      </c>
      <c r="C36" s="67"/>
      <c r="Q36" s="91"/>
      <c r="R36" s="92"/>
    </row>
    <row r="37" spans="1:20">
      <c r="A37" s="6" t="s">
        <v>185</v>
      </c>
      <c r="B37" s="81">
        <v>-89720</v>
      </c>
      <c r="C37" s="67"/>
      <c r="Q37" s="91"/>
      <c r="R37" s="92"/>
    </row>
    <row r="38" spans="1:20">
      <c r="A38" s="5" t="s">
        <v>1</v>
      </c>
      <c r="B38" s="82">
        <f>SUM(B36:B37)</f>
        <v>23380</v>
      </c>
      <c r="C38" s="80" t="s">
        <v>1</v>
      </c>
      <c r="J38" s="97" t="s">
        <v>272</v>
      </c>
      <c r="K38" s="110"/>
      <c r="L38" s="98">
        <f>SUM(K31:K37)</f>
        <v>-21170</v>
      </c>
    </row>
    <row r="39" spans="1:20">
      <c r="A39" s="6" t="s">
        <v>193</v>
      </c>
      <c r="B39" s="83">
        <v>1500</v>
      </c>
      <c r="C39" s="67"/>
    </row>
    <row r="40" spans="1:20">
      <c r="A40" s="5" t="s">
        <v>1</v>
      </c>
      <c r="B40" s="82">
        <f>SUM(B38:B39)</f>
        <v>24880</v>
      </c>
      <c r="C40" s="80" t="s">
        <v>1</v>
      </c>
      <c r="J40" s="19" t="s">
        <v>231</v>
      </c>
      <c r="Q40" s="88"/>
      <c r="R40" s="88" t="s">
        <v>257</v>
      </c>
      <c r="S40" s="88"/>
      <c r="T40" s="88"/>
    </row>
    <row r="41" spans="1:20">
      <c r="A41" s="6" t="s">
        <v>186</v>
      </c>
      <c r="B41" s="80">
        <v>-6690</v>
      </c>
      <c r="C41" s="67"/>
      <c r="J41" s="2" t="s">
        <v>260</v>
      </c>
      <c r="K41" s="86">
        <f>B24-(C24+3600)</f>
        <v>2400</v>
      </c>
      <c r="Q41" s="89"/>
      <c r="R41" s="90"/>
      <c r="S41" s="2" t="s">
        <v>246</v>
      </c>
      <c r="T41" s="2">
        <v>10500</v>
      </c>
    </row>
    <row r="42" spans="1:20">
      <c r="A42" s="5" t="s">
        <v>1</v>
      </c>
      <c r="B42" s="82">
        <f>SUM(B40:B41)</f>
        <v>18190</v>
      </c>
      <c r="C42" s="80" t="s">
        <v>1</v>
      </c>
      <c r="J42" s="2" t="s">
        <v>232</v>
      </c>
      <c r="K42" s="86">
        <f>B21-(C21+B46-0)</f>
        <v>-6900</v>
      </c>
      <c r="Q42" s="91"/>
      <c r="R42" s="92"/>
      <c r="S42" s="2" t="s">
        <v>258</v>
      </c>
      <c r="T42" s="2">
        <v>3600</v>
      </c>
    </row>
    <row r="43" spans="1:20">
      <c r="A43" s="6" t="s">
        <v>187</v>
      </c>
      <c r="B43" s="80">
        <v>-1410</v>
      </c>
      <c r="C43" s="67"/>
      <c r="J43" s="2" t="s">
        <v>269</v>
      </c>
      <c r="K43" s="2">
        <f>1800+1800</f>
        <v>3600</v>
      </c>
      <c r="Q43" s="91"/>
      <c r="R43" s="92"/>
      <c r="S43" s="2" t="s">
        <v>244</v>
      </c>
      <c r="T43" s="2">
        <v>2400</v>
      </c>
    </row>
    <row r="44" spans="1:20">
      <c r="A44" s="5" t="s">
        <v>188</v>
      </c>
      <c r="B44" s="82">
        <f>SUM(B42:B43)</f>
        <v>16780</v>
      </c>
      <c r="C44" s="67"/>
      <c r="J44" s="2" t="s">
        <v>277</v>
      </c>
      <c r="K44" s="86">
        <f>B25-(C25-1500)</f>
        <v>3000</v>
      </c>
      <c r="Q44" s="91"/>
      <c r="R44" s="92"/>
    </row>
    <row r="45" spans="1:20">
      <c r="A45" s="6" t="s">
        <v>189</v>
      </c>
      <c r="B45" s="80">
        <v>-5310</v>
      </c>
      <c r="C45" s="67"/>
      <c r="J45" s="97" t="s">
        <v>273</v>
      </c>
      <c r="L45" s="98">
        <f>SUM(K41:K44)</f>
        <v>2100</v>
      </c>
      <c r="Q45" s="91" t="s">
        <v>247</v>
      </c>
      <c r="R45" s="92">
        <v>16500</v>
      </c>
    </row>
    <row r="46" spans="1:20">
      <c r="A46" s="5" t="s">
        <v>190</v>
      </c>
      <c r="B46" s="82">
        <f>SUM(B44:B45)</f>
        <v>11470</v>
      </c>
      <c r="C46" s="67"/>
      <c r="J46" s="97" t="s">
        <v>274</v>
      </c>
      <c r="K46" s="97"/>
      <c r="L46" s="98">
        <f>SUM(L27:L45)</f>
        <v>760</v>
      </c>
      <c r="Q46" s="91"/>
      <c r="R46" s="92">
        <f>SUM(R41:R45)</f>
        <v>16500</v>
      </c>
      <c r="T46" s="2">
        <f>SUM(T41:T45)</f>
        <v>16500</v>
      </c>
    </row>
    <row r="47" spans="1:20">
      <c r="A47" s="6" t="s">
        <v>191</v>
      </c>
      <c r="B47" s="67"/>
      <c r="C47" s="80" t="s">
        <v>1</v>
      </c>
      <c r="J47" s="19" t="s">
        <v>275</v>
      </c>
      <c r="L47" s="86">
        <f>C14-C30</f>
        <v>-180</v>
      </c>
      <c r="Q47" s="91"/>
      <c r="R47" s="92"/>
    </row>
    <row r="48" spans="1:20">
      <c r="A48" s="6" t="s">
        <v>194</v>
      </c>
      <c r="B48" s="80">
        <v>5100</v>
      </c>
      <c r="C48" s="67"/>
      <c r="J48" s="19" t="s">
        <v>276</v>
      </c>
      <c r="L48" s="98">
        <f>SUM(L46:L47)</f>
        <v>580</v>
      </c>
    </row>
    <row r="49" spans="1:20" ht="16" thickBot="1">
      <c r="A49" s="5" t="s">
        <v>192</v>
      </c>
      <c r="B49" s="84">
        <f>SUM(B46:B48)</f>
        <v>16570</v>
      </c>
      <c r="C49" s="67"/>
      <c r="Q49" s="88"/>
      <c r="R49" s="88" t="s">
        <v>262</v>
      </c>
      <c r="S49" s="88"/>
      <c r="T49" s="88"/>
    </row>
    <row r="50" spans="1:20" ht="16" thickTop="1">
      <c r="Q50" s="89"/>
      <c r="R50" s="90"/>
      <c r="S50" s="2" t="s">
        <v>263</v>
      </c>
      <c r="T50" s="86">
        <f>C18</f>
        <v>12000</v>
      </c>
    </row>
    <row r="51" spans="1:20">
      <c r="A51" s="19" t="s">
        <v>38</v>
      </c>
      <c r="Q51" s="91"/>
      <c r="R51" s="92"/>
      <c r="S51" s="2" t="s">
        <v>266</v>
      </c>
      <c r="T51" s="2">
        <v>1200</v>
      </c>
    </row>
    <row r="52" spans="1:20">
      <c r="A52" s="2" t="s">
        <v>200</v>
      </c>
      <c r="K52" s="2">
        <v>2024</v>
      </c>
      <c r="L52" s="2">
        <v>2023</v>
      </c>
      <c r="Q52" s="91"/>
      <c r="R52" s="92"/>
    </row>
    <row r="53" spans="1:20">
      <c r="A53" s="2" t="s">
        <v>199</v>
      </c>
      <c r="J53" s="2" t="s">
        <v>171</v>
      </c>
      <c r="K53" s="67">
        <v>2200</v>
      </c>
      <c r="L53" s="67">
        <v>1020</v>
      </c>
      <c r="Q53" s="91"/>
      <c r="R53" s="92"/>
      <c r="S53" s="2" t="s">
        <v>244</v>
      </c>
      <c r="T53" s="2">
        <v>1800</v>
      </c>
    </row>
    <row r="54" spans="1:20">
      <c r="A54" s="2" t="s">
        <v>201</v>
      </c>
      <c r="J54" s="74" t="s">
        <v>183</v>
      </c>
      <c r="K54" s="78">
        <v>-1620</v>
      </c>
      <c r="L54" s="78">
        <v>-1200</v>
      </c>
      <c r="Q54" s="91"/>
      <c r="R54" s="92"/>
    </row>
    <row r="55" spans="1:20">
      <c r="A55" s="2" t="s">
        <v>202</v>
      </c>
      <c r="K55" s="86">
        <f>SUM(K53:K54)</f>
        <v>580</v>
      </c>
      <c r="L55" s="86">
        <f>SUM(L53:L54)</f>
        <v>-180</v>
      </c>
      <c r="Q55" s="91" t="s">
        <v>247</v>
      </c>
      <c r="R55" s="92">
        <v>15000</v>
      </c>
    </row>
    <row r="56" spans="1:20">
      <c r="A56" s="2" t="s">
        <v>259</v>
      </c>
      <c r="Q56" s="91"/>
      <c r="R56" s="92">
        <f>SUM(R50:R55)</f>
        <v>15000</v>
      </c>
      <c r="T56" s="86">
        <f>SUM(T50:T55)</f>
        <v>15000</v>
      </c>
    </row>
    <row r="57" spans="1:20">
      <c r="A57" s="66" t="s">
        <v>203</v>
      </c>
    </row>
    <row r="58" spans="1:20">
      <c r="A58" s="2" t="s">
        <v>204</v>
      </c>
      <c r="Q58" s="88"/>
      <c r="R58" s="88" t="s">
        <v>120</v>
      </c>
      <c r="S58" s="88"/>
      <c r="T58" s="88"/>
    </row>
    <row r="59" spans="1:20">
      <c r="A59" s="2" t="s">
        <v>205</v>
      </c>
      <c r="Q59" s="89"/>
      <c r="R59" s="90"/>
      <c r="S59" s="2" t="s">
        <v>246</v>
      </c>
      <c r="T59" s="2">
        <v>2100</v>
      </c>
    </row>
    <row r="60" spans="1:20">
      <c r="A60" s="2" t="s">
        <v>208</v>
      </c>
      <c r="Q60" s="91" t="s">
        <v>267</v>
      </c>
      <c r="R60" s="92">
        <v>1200</v>
      </c>
    </row>
    <row r="61" spans="1:20">
      <c r="A61" s="2" t="s">
        <v>209</v>
      </c>
      <c r="Q61" s="91"/>
      <c r="R61" s="92"/>
      <c r="S61" s="2" t="s">
        <v>268</v>
      </c>
      <c r="T61" s="2">
        <v>1800</v>
      </c>
    </row>
    <row r="62" spans="1:20">
      <c r="Q62" s="91"/>
      <c r="R62" s="92"/>
    </row>
    <row r="63" spans="1:20">
      <c r="A63" s="19" t="s">
        <v>39</v>
      </c>
      <c r="Q63" s="91" t="s">
        <v>247</v>
      </c>
      <c r="R63" s="92">
        <v>2700</v>
      </c>
    </row>
    <row r="64" spans="1:20">
      <c r="A64" s="2" t="s">
        <v>206</v>
      </c>
      <c r="Q64" s="91"/>
      <c r="R64" s="92">
        <f>SUM(R59:R63)</f>
        <v>3900</v>
      </c>
      <c r="T64" s="2">
        <f>SUM(T59:T63)</f>
        <v>3900</v>
      </c>
    </row>
    <row r="65" spans="1:23">
      <c r="A65" s="2" t="s">
        <v>207</v>
      </c>
      <c r="Q65" s="91"/>
      <c r="R65" s="92"/>
    </row>
    <row r="67" spans="1:23">
      <c r="Q67" s="88"/>
      <c r="R67" s="88" t="s">
        <v>270</v>
      </c>
      <c r="S67" s="88"/>
      <c r="T67" s="88"/>
    </row>
    <row r="68" spans="1:23">
      <c r="Q68" s="89" t="s">
        <v>271</v>
      </c>
      <c r="R68" s="90"/>
      <c r="S68" s="2" t="s">
        <v>249</v>
      </c>
      <c r="T68" s="86">
        <f>C21</f>
        <v>71960</v>
      </c>
    </row>
    <row r="69" spans="1:23">
      <c r="Q69" s="91" t="s">
        <v>67</v>
      </c>
      <c r="R69" s="92">
        <v>6900</v>
      </c>
    </row>
    <row r="70" spans="1:23">
      <c r="Q70" s="91"/>
      <c r="R70" s="92"/>
      <c r="S70" s="2" t="s">
        <v>243</v>
      </c>
      <c r="T70" s="86">
        <f>B46</f>
        <v>11470</v>
      </c>
    </row>
    <row r="71" spans="1:23">
      <c r="Q71" s="91"/>
      <c r="R71" s="92"/>
    </row>
    <row r="72" spans="1:23">
      <c r="Q72" s="91"/>
      <c r="R72" s="92"/>
    </row>
    <row r="73" spans="1:23">
      <c r="Q73" s="91" t="s">
        <v>247</v>
      </c>
      <c r="R73" s="92">
        <v>76530</v>
      </c>
    </row>
    <row r="74" spans="1:23">
      <c r="Q74" s="91"/>
      <c r="R74" s="92">
        <f>SUM(R68:R73)</f>
        <v>83430</v>
      </c>
      <c r="T74" s="86">
        <f>SUM(T68:T73)</f>
        <v>83430</v>
      </c>
    </row>
    <row r="76" spans="1:23">
      <c r="Q76" s="88"/>
      <c r="R76" s="88" t="s">
        <v>278</v>
      </c>
      <c r="S76" s="88"/>
      <c r="T76" s="88"/>
    </row>
    <row r="77" spans="1:23">
      <c r="Q77" s="89" t="s">
        <v>243</v>
      </c>
      <c r="R77" s="90">
        <v>1500</v>
      </c>
      <c r="S77" s="2" t="s">
        <v>246</v>
      </c>
      <c r="T77" s="86">
        <f>C25</f>
        <v>4800</v>
      </c>
    </row>
    <row r="78" spans="1:23">
      <c r="Q78" s="91"/>
      <c r="R78" s="92"/>
    </row>
    <row r="79" spans="1:23">
      <c r="Q79" s="91"/>
      <c r="R79" s="92"/>
      <c r="S79" s="2" t="s">
        <v>244</v>
      </c>
      <c r="T79" s="86">
        <v>3000</v>
      </c>
      <c r="W79" s="86">
        <f>T77-1500</f>
        <v>3300</v>
      </c>
    </row>
    <row r="80" spans="1:23">
      <c r="Q80" s="91"/>
      <c r="R80" s="92"/>
    </row>
    <row r="81" spans="17:20">
      <c r="Q81" s="91"/>
      <c r="R81" s="92"/>
    </row>
    <row r="82" spans="17:20">
      <c r="Q82" s="91" t="s">
        <v>247</v>
      </c>
      <c r="R82" s="92">
        <v>6300</v>
      </c>
    </row>
    <row r="83" spans="17:20">
      <c r="Q83" s="91"/>
      <c r="R83" s="92">
        <f>SUM(R77:R82)</f>
        <v>7800</v>
      </c>
      <c r="T83" s="86">
        <f>SUM(T77:T82)</f>
        <v>7800</v>
      </c>
    </row>
    <row r="87" spans="17:20">
      <c r="Q87" s="88"/>
      <c r="R87" s="88"/>
      <c r="S87" s="88"/>
      <c r="T87" s="88"/>
    </row>
    <row r="88" spans="17:20">
      <c r="Q88" s="89"/>
      <c r="R88" s="90"/>
      <c r="T88" s="86"/>
    </row>
    <row r="89" spans="17:20">
      <c r="Q89" s="91"/>
      <c r="R89" s="92"/>
    </row>
    <row r="90" spans="17:20">
      <c r="Q90" s="91"/>
      <c r="R90" s="92"/>
      <c r="T90" s="86"/>
    </row>
    <row r="91" spans="17:20">
      <c r="Q91" s="91"/>
      <c r="R91" s="92"/>
    </row>
    <row r="92" spans="17:20">
      <c r="Q92" s="91"/>
      <c r="R92" s="92"/>
    </row>
    <row r="93" spans="17:20">
      <c r="Q93" s="91"/>
      <c r="R93" s="9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CB21-CFC6-4697-A4CE-8423474CF6A8}">
  <dimension ref="A1"/>
  <sheetViews>
    <sheetView topLeftCell="A31" workbookViewId="0">
      <selection activeCell="F46" sqref="F46"/>
    </sheetView>
  </sheetViews>
  <sheetFormatPr defaultRowHeight="14.5"/>
  <cols>
    <col min="7" max="7" width="15.7265625" bestFit="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095-B697-44C9-809A-D1E2929A1C39}">
  <dimension ref="A1:BC66"/>
  <sheetViews>
    <sheetView topLeftCell="A12" zoomScale="90" zoomScaleNormal="90" workbookViewId="0">
      <selection activeCell="K9" sqref="K9"/>
    </sheetView>
  </sheetViews>
  <sheetFormatPr defaultColWidth="9" defaultRowHeight="15.5"/>
  <cols>
    <col min="1" max="1" width="26" style="2" bestFit="1" customWidth="1"/>
    <col min="2" max="2" width="16.453125" style="2" customWidth="1"/>
    <col min="3" max="3" width="17.81640625" style="2" customWidth="1"/>
    <col min="4" max="5" width="9" style="2"/>
    <col min="6" max="6" width="12.7265625" style="2" customWidth="1"/>
    <col min="7" max="10" width="9" style="2"/>
    <col min="11" max="11" width="45.7265625" style="2" bestFit="1" customWidth="1"/>
    <col min="12" max="12" width="12.26953125" style="67" bestFit="1" customWidth="1"/>
    <col min="13" max="13" width="11.1796875" style="67" bestFit="1" customWidth="1"/>
    <col min="14" max="16384" width="9" style="2"/>
  </cols>
  <sheetData>
    <row r="1" spans="1:13">
      <c r="L1" s="2"/>
      <c r="M1" s="2"/>
    </row>
    <row r="2" spans="1:13">
      <c r="L2" s="2"/>
      <c r="M2" s="2"/>
    </row>
    <row r="3" spans="1:13">
      <c r="L3" s="2"/>
      <c r="M3" s="2"/>
    </row>
    <row r="4" spans="1:13">
      <c r="A4" s="2" t="s">
        <v>48</v>
      </c>
      <c r="L4" s="2"/>
      <c r="M4" s="2"/>
    </row>
    <row r="5" spans="1:13">
      <c r="L5" s="2"/>
      <c r="M5" s="2"/>
    </row>
    <row r="6" spans="1:13">
      <c r="A6" s="3" t="s">
        <v>32</v>
      </c>
      <c r="B6" s="4"/>
      <c r="C6" s="4"/>
      <c r="L6" s="2"/>
      <c r="M6" s="2"/>
    </row>
    <row r="7" spans="1:13">
      <c r="A7" s="5" t="s">
        <v>37</v>
      </c>
      <c r="B7" s="4"/>
      <c r="C7" s="4"/>
      <c r="L7" s="2"/>
      <c r="M7" s="2"/>
    </row>
    <row r="8" spans="1:13">
      <c r="B8" s="5" t="s">
        <v>35</v>
      </c>
      <c r="C8" s="5" t="s">
        <v>36</v>
      </c>
      <c r="L8" s="2"/>
      <c r="M8" s="2"/>
    </row>
    <row r="9" spans="1:13">
      <c r="A9" s="2" t="s">
        <v>0</v>
      </c>
      <c r="C9" s="2">
        <v>26700</v>
      </c>
      <c r="L9" s="2"/>
      <c r="M9" s="2"/>
    </row>
    <row r="10" spans="1:13">
      <c r="A10" s="2" t="s">
        <v>2</v>
      </c>
      <c r="C10" s="2">
        <v>-22050</v>
      </c>
      <c r="L10" s="2"/>
      <c r="M10" s="2"/>
    </row>
    <row r="11" spans="1:13">
      <c r="A11" s="2" t="s">
        <v>1</v>
      </c>
      <c r="C11" s="2">
        <v>4650</v>
      </c>
      <c r="L11" s="2"/>
      <c r="M11" s="2"/>
    </row>
    <row r="12" spans="1:13">
      <c r="A12" s="2" t="s">
        <v>3</v>
      </c>
      <c r="C12" s="2" t="s">
        <v>1</v>
      </c>
      <c r="L12" s="2"/>
      <c r="M12" s="2"/>
    </row>
    <row r="13" spans="1:13">
      <c r="A13" s="2" t="s">
        <v>4</v>
      </c>
      <c r="B13" s="2">
        <v>900</v>
      </c>
      <c r="C13" s="2" t="s">
        <v>1</v>
      </c>
      <c r="L13" s="2"/>
      <c r="M13" s="2"/>
    </row>
    <row r="14" spans="1:13">
      <c r="A14" s="2" t="s">
        <v>5</v>
      </c>
      <c r="B14" s="2">
        <v>1800</v>
      </c>
      <c r="C14" s="2" t="s">
        <v>1</v>
      </c>
      <c r="L14" s="2"/>
      <c r="M14" s="2"/>
    </row>
    <row r="15" spans="1:13">
      <c r="A15" s="2" t="s">
        <v>6</v>
      </c>
      <c r="B15" s="2">
        <v>-450</v>
      </c>
      <c r="C15" s="2">
        <v>2250</v>
      </c>
      <c r="L15" s="2"/>
      <c r="M15" s="2"/>
    </row>
    <row r="16" spans="1:13">
      <c r="A16" s="2" t="s">
        <v>1</v>
      </c>
      <c r="C16" s="2">
        <v>6900</v>
      </c>
      <c r="L16" s="2"/>
      <c r="M16" s="2"/>
    </row>
    <row r="17" spans="1:13">
      <c r="A17" s="2" t="s">
        <v>7</v>
      </c>
      <c r="C17" s="2">
        <v>-3450</v>
      </c>
      <c r="L17" s="2"/>
      <c r="M17" s="2"/>
    </row>
    <row r="18" spans="1:13">
      <c r="A18" s="66" t="s">
        <v>8</v>
      </c>
      <c r="B18" s="66"/>
      <c r="C18" s="66">
        <v>3450</v>
      </c>
      <c r="L18" s="2"/>
      <c r="M18" s="2"/>
    </row>
    <row r="19" spans="1:13">
      <c r="A19" s="2" t="s">
        <v>9</v>
      </c>
      <c r="C19" s="2">
        <v>-1050</v>
      </c>
      <c r="L19" s="2"/>
      <c r="M19" s="2"/>
    </row>
    <row r="20" spans="1:13">
      <c r="A20" s="2" t="s">
        <v>10</v>
      </c>
      <c r="C20" s="2">
        <v>2400</v>
      </c>
      <c r="L20" s="2"/>
      <c r="M20" s="2"/>
    </row>
    <row r="21" spans="1:13">
      <c r="L21" s="2"/>
      <c r="M21" s="2"/>
    </row>
    <row r="22" spans="1:13">
      <c r="L22" s="2"/>
      <c r="M22" s="2"/>
    </row>
    <row r="23" spans="1:13">
      <c r="A23" s="3" t="s">
        <v>32</v>
      </c>
      <c r="B23" s="4"/>
      <c r="C23" s="4"/>
      <c r="L23" s="2"/>
      <c r="M23" s="2"/>
    </row>
    <row r="24" spans="1:13">
      <c r="A24" s="3" t="s">
        <v>33</v>
      </c>
      <c r="B24" s="4"/>
      <c r="C24" s="4"/>
      <c r="L24" s="2"/>
      <c r="M24" s="2"/>
    </row>
    <row r="25" spans="1:13">
      <c r="A25" s="4"/>
      <c r="B25" s="4"/>
      <c r="C25" s="4"/>
      <c r="L25" s="2"/>
      <c r="M25" s="2"/>
    </row>
    <row r="26" spans="1:13">
      <c r="A26" s="6" t="s">
        <v>1</v>
      </c>
      <c r="B26" s="5">
        <v>2023</v>
      </c>
      <c r="C26" s="5">
        <v>2024</v>
      </c>
      <c r="L26" s="2"/>
      <c r="M26" s="2"/>
    </row>
    <row r="27" spans="1:13">
      <c r="A27" s="5" t="s">
        <v>34</v>
      </c>
      <c r="B27" s="5" t="s">
        <v>35</v>
      </c>
      <c r="C27" s="5" t="s">
        <v>36</v>
      </c>
      <c r="L27" s="2"/>
      <c r="M27" s="2"/>
    </row>
    <row r="28" spans="1:13" ht="31">
      <c r="A28" s="7" t="s">
        <v>11</v>
      </c>
      <c r="B28" s="8">
        <v>75750</v>
      </c>
      <c r="C28" s="9">
        <v>107250</v>
      </c>
      <c r="L28" s="2"/>
      <c r="M28" s="2"/>
    </row>
    <row r="29" spans="1:13">
      <c r="A29" s="7" t="s">
        <v>12</v>
      </c>
      <c r="B29" s="10">
        <v>-10200</v>
      </c>
      <c r="C29" s="11">
        <v>-15450</v>
      </c>
      <c r="L29" s="2"/>
      <c r="M29" s="2"/>
    </row>
    <row r="30" spans="1:13">
      <c r="A30" s="7" t="s">
        <v>1</v>
      </c>
      <c r="B30" s="8">
        <v>65550</v>
      </c>
      <c r="C30" s="9">
        <v>91800</v>
      </c>
      <c r="L30" s="2"/>
      <c r="M30" s="2"/>
    </row>
    <row r="31" spans="1:13">
      <c r="A31" s="7" t="s">
        <v>13</v>
      </c>
      <c r="B31" s="8">
        <v>19050</v>
      </c>
      <c r="C31" s="9">
        <v>17250</v>
      </c>
      <c r="L31" s="2"/>
      <c r="M31" s="2"/>
    </row>
    <row r="32" spans="1:13">
      <c r="A32" s="12" t="s">
        <v>14</v>
      </c>
      <c r="B32" s="13" t="s">
        <v>1</v>
      </c>
      <c r="C32" s="14" t="s">
        <v>1</v>
      </c>
      <c r="L32" s="2"/>
      <c r="M32" s="2"/>
    </row>
    <row r="33" spans="1:13">
      <c r="A33" s="7" t="s">
        <v>15</v>
      </c>
      <c r="B33" s="8">
        <v>16500</v>
      </c>
      <c r="C33" s="9">
        <v>21600</v>
      </c>
      <c r="L33" s="2"/>
      <c r="M33" s="2"/>
    </row>
    <row r="34" spans="1:13">
      <c r="A34" s="7" t="s">
        <v>16</v>
      </c>
      <c r="B34" s="8">
        <v>8250</v>
      </c>
      <c r="C34" s="9">
        <v>7050</v>
      </c>
      <c r="L34" s="2"/>
      <c r="M34" s="2"/>
    </row>
    <row r="35" spans="1:13">
      <c r="A35" s="7" t="s">
        <v>17</v>
      </c>
      <c r="B35" s="8">
        <v>2250</v>
      </c>
      <c r="C35" s="75">
        <v>6900</v>
      </c>
      <c r="L35" s="2"/>
      <c r="M35" s="2"/>
    </row>
    <row r="36" spans="1:13">
      <c r="A36" s="7" t="s">
        <v>18</v>
      </c>
      <c r="B36" s="15">
        <v>750</v>
      </c>
      <c r="C36" s="16">
        <v>150</v>
      </c>
      <c r="L36" s="2"/>
      <c r="M36" s="2"/>
    </row>
    <row r="37" spans="1:13">
      <c r="A37" s="7" t="s">
        <v>19</v>
      </c>
      <c r="B37" s="10">
        <v>27750</v>
      </c>
      <c r="C37" s="11">
        <v>35700</v>
      </c>
      <c r="L37" s="2"/>
      <c r="M37" s="2"/>
    </row>
    <row r="38" spans="1:13">
      <c r="A38" s="12" t="s">
        <v>20</v>
      </c>
      <c r="B38" s="17">
        <v>112350</v>
      </c>
      <c r="C38" s="18">
        <v>144750</v>
      </c>
      <c r="L38" s="2"/>
      <c r="M38" s="2"/>
    </row>
    <row r="39" spans="1:13">
      <c r="A39" s="12" t="s">
        <v>21</v>
      </c>
      <c r="B39" s="13" t="s">
        <v>1</v>
      </c>
      <c r="C39" s="14" t="s">
        <v>1</v>
      </c>
      <c r="L39" s="2"/>
      <c r="M39" s="2"/>
    </row>
    <row r="40" spans="1:13">
      <c r="A40" s="7" t="s">
        <v>22</v>
      </c>
      <c r="B40" s="8">
        <v>47250</v>
      </c>
      <c r="C40" s="9">
        <v>69750</v>
      </c>
      <c r="L40" s="2"/>
      <c r="M40" s="2"/>
    </row>
    <row r="41" spans="1:13">
      <c r="A41" s="7" t="s">
        <v>23</v>
      </c>
      <c r="B41" s="10">
        <v>19800</v>
      </c>
      <c r="C41" s="11">
        <v>21000</v>
      </c>
      <c r="L41" s="2"/>
      <c r="M41" s="2"/>
    </row>
    <row r="42" spans="1:13">
      <c r="A42" s="7" t="s">
        <v>1</v>
      </c>
      <c r="B42" s="8">
        <v>67050</v>
      </c>
      <c r="C42" s="9">
        <v>90750</v>
      </c>
      <c r="L42" s="2"/>
      <c r="M42" s="2"/>
    </row>
    <row r="43" spans="1:13">
      <c r="A43" s="12" t="s">
        <v>24</v>
      </c>
      <c r="B43" s="13" t="s">
        <v>1</v>
      </c>
      <c r="C43" s="14" t="s">
        <v>1</v>
      </c>
      <c r="L43" s="2"/>
      <c r="M43" s="2"/>
    </row>
    <row r="44" spans="1:13">
      <c r="A44" s="7" t="s">
        <v>25</v>
      </c>
      <c r="B44" s="8">
        <v>36750</v>
      </c>
      <c r="C44" s="9">
        <v>44250</v>
      </c>
      <c r="L44" s="2"/>
      <c r="M44" s="2"/>
    </row>
    <row r="45" spans="1:13">
      <c r="A45" s="12" t="s">
        <v>26</v>
      </c>
      <c r="B45" s="13" t="s">
        <v>1</v>
      </c>
      <c r="C45" s="14" t="s">
        <v>1</v>
      </c>
      <c r="L45" s="2"/>
      <c r="M45" s="2"/>
    </row>
    <row r="46" spans="1:13">
      <c r="A46" s="7" t="s">
        <v>27</v>
      </c>
      <c r="B46" s="8">
        <v>6450</v>
      </c>
      <c r="C46" s="9">
        <v>7500</v>
      </c>
      <c r="L46" s="2"/>
      <c r="M46" s="2"/>
    </row>
    <row r="47" spans="1:13">
      <c r="A47" s="7" t="s">
        <v>28</v>
      </c>
      <c r="B47" s="8">
        <v>1350</v>
      </c>
      <c r="C47" s="9">
        <v>1800</v>
      </c>
      <c r="L47" s="2"/>
      <c r="M47" s="2"/>
    </row>
    <row r="48" spans="1:13">
      <c r="A48" s="7" t="s">
        <v>29</v>
      </c>
      <c r="B48" s="15">
        <v>750</v>
      </c>
      <c r="C48" s="16">
        <v>450</v>
      </c>
      <c r="L48" s="2"/>
      <c r="M48" s="2"/>
    </row>
    <row r="49" spans="1:55">
      <c r="A49" s="7" t="s">
        <v>30</v>
      </c>
      <c r="B49" s="10">
        <v>8550</v>
      </c>
      <c r="C49" s="11">
        <v>9750</v>
      </c>
      <c r="L49" s="2"/>
      <c r="M49" s="2"/>
    </row>
    <row r="50" spans="1:55">
      <c r="A50" s="12" t="s">
        <v>31</v>
      </c>
      <c r="B50" s="17">
        <v>112350</v>
      </c>
      <c r="C50" s="18">
        <v>144750</v>
      </c>
      <c r="L50" s="2"/>
      <c r="M50" s="2"/>
    </row>
    <row r="51" spans="1:55">
      <c r="L51" s="2"/>
      <c r="M51" s="2"/>
    </row>
    <row r="52" spans="1:55" s="19" customFormat="1" ht="15">
      <c r="A52" s="19" t="s">
        <v>38</v>
      </c>
    </row>
    <row r="53" spans="1:55">
      <c r="A53" s="6" t="s">
        <v>42</v>
      </c>
      <c r="L53" s="2"/>
      <c r="M53" s="2"/>
    </row>
    <row r="54" spans="1:55">
      <c r="A54" s="2" t="s">
        <v>43</v>
      </c>
      <c r="C54" s="6"/>
      <c r="L54" s="2"/>
      <c r="M54" s="2"/>
    </row>
    <row r="55" spans="1:55">
      <c r="A55" s="6" t="s">
        <v>160</v>
      </c>
      <c r="B55" s="6"/>
      <c r="L55" s="2"/>
      <c r="M55" s="2"/>
    </row>
    <row r="56" spans="1:55">
      <c r="A56" s="6" t="s">
        <v>161</v>
      </c>
      <c r="B56" s="6"/>
      <c r="L56" s="2"/>
      <c r="M56" s="2"/>
    </row>
    <row r="57" spans="1:55">
      <c r="A57" s="2" t="s">
        <v>44</v>
      </c>
      <c r="L57" s="2"/>
      <c r="M57" s="2"/>
    </row>
    <row r="58" spans="1:55">
      <c r="A58" s="2" t="s">
        <v>45</v>
      </c>
      <c r="L58" s="2"/>
      <c r="M58" s="2"/>
    </row>
    <row r="59" spans="1:55">
      <c r="A59" s="2" t="s">
        <v>46</v>
      </c>
      <c r="L59" s="2"/>
      <c r="M59" s="2"/>
    </row>
    <row r="60" spans="1:55">
      <c r="A60" s="2" t="s">
        <v>47</v>
      </c>
      <c r="L60" s="2"/>
      <c r="M60" s="2"/>
    </row>
    <row r="61" spans="1:55">
      <c r="A61" s="2" t="s">
        <v>1</v>
      </c>
      <c r="L61" s="2"/>
      <c r="M61" s="2"/>
    </row>
    <row r="62" spans="1:55">
      <c r="A62" s="2" t="s">
        <v>39</v>
      </c>
      <c r="L62" s="2"/>
      <c r="M62" s="2"/>
    </row>
    <row r="63" spans="1:55">
      <c r="A63" s="2" t="s">
        <v>40</v>
      </c>
      <c r="L63" s="2"/>
      <c r="M63" s="2"/>
    </row>
    <row r="64" spans="1:55">
      <c r="A64" s="2" t="s">
        <v>41</v>
      </c>
      <c r="C64" s="2" t="s">
        <v>1</v>
      </c>
      <c r="D64" s="2" t="s">
        <v>1</v>
      </c>
      <c r="E64" s="2" t="s">
        <v>1</v>
      </c>
      <c r="F64" s="2" t="s">
        <v>1</v>
      </c>
      <c r="G64" s="2" t="s">
        <v>1</v>
      </c>
      <c r="H64" s="2" t="s">
        <v>1</v>
      </c>
      <c r="I64" s="2" t="s">
        <v>1</v>
      </c>
      <c r="J64" s="2" t="s">
        <v>1</v>
      </c>
      <c r="K64" s="2" t="s">
        <v>1</v>
      </c>
      <c r="L64" s="2" t="s">
        <v>1</v>
      </c>
      <c r="M64" s="2" t="s">
        <v>1</v>
      </c>
      <c r="N64" s="2" t="s">
        <v>1</v>
      </c>
      <c r="O64" s="2" t="s">
        <v>1</v>
      </c>
      <c r="P64" s="2" t="s">
        <v>1</v>
      </c>
      <c r="Q64" s="2" t="s">
        <v>1</v>
      </c>
      <c r="R64" s="2" t="s">
        <v>1</v>
      </c>
      <c r="S64" s="2" t="s">
        <v>1</v>
      </c>
      <c r="T64" s="2" t="s">
        <v>1</v>
      </c>
      <c r="U64" s="2" t="s">
        <v>1</v>
      </c>
      <c r="V64" s="2" t="s">
        <v>1</v>
      </c>
      <c r="W64" s="2" t="s">
        <v>1</v>
      </c>
      <c r="X64" s="2" t="s">
        <v>1</v>
      </c>
      <c r="Y64" s="2" t="s">
        <v>1</v>
      </c>
      <c r="Z64" s="2" t="s">
        <v>1</v>
      </c>
      <c r="AA64" s="2" t="s">
        <v>1</v>
      </c>
      <c r="AB64" s="2" t="s">
        <v>1</v>
      </c>
      <c r="AC64" s="2" t="s">
        <v>1</v>
      </c>
      <c r="AD64" s="2" t="s">
        <v>1</v>
      </c>
      <c r="AE64" s="2" t="s">
        <v>1</v>
      </c>
      <c r="AF64" s="2" t="s">
        <v>1</v>
      </c>
      <c r="AG64" s="2" t="s">
        <v>1</v>
      </c>
      <c r="AH64" s="2" t="s">
        <v>1</v>
      </c>
      <c r="AI64" s="2" t="s">
        <v>1</v>
      </c>
      <c r="AJ64" s="2" t="s">
        <v>1</v>
      </c>
      <c r="AK64" s="2" t="s">
        <v>1</v>
      </c>
      <c r="AL64" s="2" t="s">
        <v>1</v>
      </c>
      <c r="AM64" s="2" t="s">
        <v>1</v>
      </c>
      <c r="AN64" s="2" t="s">
        <v>1</v>
      </c>
      <c r="AO64" s="2" t="s">
        <v>1</v>
      </c>
      <c r="AP64" s="2" t="s">
        <v>1</v>
      </c>
      <c r="AQ64" s="2" t="s">
        <v>1</v>
      </c>
      <c r="AR64" s="2" t="s">
        <v>1</v>
      </c>
      <c r="AS64" s="2" t="s">
        <v>1</v>
      </c>
      <c r="AT64" s="2" t="s">
        <v>1</v>
      </c>
      <c r="AU64" s="2" t="s">
        <v>1</v>
      </c>
      <c r="AV64" s="2" t="s">
        <v>1</v>
      </c>
      <c r="AW64" s="2" t="s">
        <v>1</v>
      </c>
      <c r="AX64" s="2" t="s">
        <v>1</v>
      </c>
      <c r="AY64" s="2" t="s">
        <v>1</v>
      </c>
      <c r="AZ64" s="2" t="s">
        <v>1</v>
      </c>
      <c r="BA64" s="2" t="s">
        <v>1</v>
      </c>
      <c r="BB64" s="2" t="s">
        <v>1</v>
      </c>
      <c r="BC64" s="2" t="s">
        <v>1</v>
      </c>
    </row>
    <row r="65" s="2" customFormat="1"/>
    <row r="66" s="2" customFormat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E605-69A8-4305-8FC0-0B3175AAFCC5}">
  <dimension ref="A1:D57"/>
  <sheetViews>
    <sheetView workbookViewId="0">
      <selection activeCell="D8" sqref="D8:D9"/>
    </sheetView>
  </sheetViews>
  <sheetFormatPr defaultRowHeight="14.5"/>
  <cols>
    <col min="1" max="1" width="29.1796875" customWidth="1"/>
    <col min="2" max="2" width="20.26953125" customWidth="1"/>
    <col min="3" max="3" width="15.54296875" customWidth="1"/>
    <col min="4" max="4" width="22.7265625" customWidth="1"/>
    <col min="6" max="6" width="12" customWidth="1"/>
    <col min="8" max="8" width="50.453125" bestFit="1" customWidth="1"/>
    <col min="9" max="9" width="12.1796875" customWidth="1"/>
    <col min="10" max="10" width="10.54296875" bestFit="1" customWidth="1"/>
    <col min="12" max="12" width="12.54296875" customWidth="1"/>
  </cols>
  <sheetData>
    <row r="1" spans="1:4">
      <c r="C1" s="53" t="s">
        <v>100</v>
      </c>
    </row>
    <row r="2" spans="1:4" ht="15" customHeight="1">
      <c r="A2" s="54" t="s">
        <v>132</v>
      </c>
    </row>
    <row r="3" spans="1:4">
      <c r="A3" s="101" t="s">
        <v>133</v>
      </c>
      <c r="B3" s="101"/>
      <c r="C3" s="101"/>
      <c r="D3" s="101"/>
    </row>
    <row r="4" spans="1:4" ht="15" customHeight="1">
      <c r="A4" s="51" t="s">
        <v>134</v>
      </c>
    </row>
    <row r="5" spans="1:4">
      <c r="A5" s="102"/>
      <c r="B5" s="102"/>
      <c r="C5" s="102"/>
      <c r="D5" s="102"/>
    </row>
    <row r="6" spans="1:4">
      <c r="A6" s="54" t="s">
        <v>135</v>
      </c>
    </row>
    <row r="7" spans="1:4">
      <c r="A7" s="54" t="s">
        <v>136</v>
      </c>
    </row>
    <row r="8" spans="1:4">
      <c r="A8" s="55"/>
      <c r="B8" s="56">
        <v>2020</v>
      </c>
      <c r="C8" s="56">
        <v>2021</v>
      </c>
      <c r="D8" s="56">
        <v>2022</v>
      </c>
    </row>
    <row r="9" spans="1:4" ht="20.25" customHeight="1">
      <c r="A9" s="57" t="s">
        <v>137</v>
      </c>
      <c r="B9" s="58">
        <v>54000</v>
      </c>
      <c r="C9" s="58">
        <v>64800</v>
      </c>
      <c r="D9" s="58">
        <v>81000</v>
      </c>
    </row>
    <row r="10" spans="1:4">
      <c r="A10" s="57" t="s">
        <v>57</v>
      </c>
      <c r="B10" s="59">
        <v>32400</v>
      </c>
      <c r="C10" s="59">
        <v>32400</v>
      </c>
      <c r="D10" s="59">
        <v>32400</v>
      </c>
    </row>
    <row r="11" spans="1:4">
      <c r="A11" s="54" t="s">
        <v>58</v>
      </c>
      <c r="B11" s="60">
        <f>B9-B10</f>
        <v>21600</v>
      </c>
      <c r="C11" s="60">
        <f t="shared" ref="C11:D11" si="0">C9-C10</f>
        <v>32400</v>
      </c>
      <c r="D11" s="60">
        <f t="shared" si="0"/>
        <v>48600</v>
      </c>
    </row>
    <row r="12" spans="1:4">
      <c r="A12" s="57" t="s">
        <v>2</v>
      </c>
      <c r="B12" s="59">
        <v>10800</v>
      </c>
      <c r="C12" s="59">
        <v>10125</v>
      </c>
      <c r="D12" s="59">
        <v>21094</v>
      </c>
    </row>
    <row r="13" spans="1:4">
      <c r="A13" s="54" t="s">
        <v>138</v>
      </c>
      <c r="B13" s="60">
        <f>B11-B12</f>
        <v>10800</v>
      </c>
      <c r="C13" s="60">
        <f t="shared" ref="C13:D13" si="1">C11-C12</f>
        <v>22275</v>
      </c>
      <c r="D13" s="60">
        <f t="shared" si="1"/>
        <v>27506</v>
      </c>
    </row>
    <row r="14" spans="1:4">
      <c r="A14" s="57" t="s">
        <v>139</v>
      </c>
      <c r="B14" s="61">
        <v>600</v>
      </c>
      <c r="C14" s="61">
        <v>800</v>
      </c>
      <c r="D14" s="61">
        <v>750</v>
      </c>
    </row>
    <row r="15" spans="1:4">
      <c r="A15" s="54" t="s">
        <v>140</v>
      </c>
      <c r="B15" s="60">
        <f>B13-B14</f>
        <v>10200</v>
      </c>
      <c r="C15" s="60">
        <f t="shared" ref="C15:D15" si="2">C13-C14</f>
        <v>21475</v>
      </c>
      <c r="D15" s="60">
        <f t="shared" si="2"/>
        <v>26756</v>
      </c>
    </row>
    <row r="16" spans="1:4">
      <c r="A16" s="57" t="s">
        <v>63</v>
      </c>
      <c r="B16" s="59">
        <v>5000</v>
      </c>
      <c r="C16" s="59">
        <v>7000</v>
      </c>
      <c r="D16" s="59">
        <v>9000</v>
      </c>
    </row>
    <row r="17" spans="1:4">
      <c r="A17" s="54" t="s">
        <v>64</v>
      </c>
      <c r="B17" s="60">
        <f>B15-B16</f>
        <v>5200</v>
      </c>
      <c r="C17" s="60">
        <f t="shared" ref="C17:D17" si="3">C15-C16</f>
        <v>14475</v>
      </c>
      <c r="D17" s="60">
        <f t="shared" si="3"/>
        <v>17756</v>
      </c>
    </row>
    <row r="18" spans="1:4">
      <c r="A18" s="57" t="s">
        <v>65</v>
      </c>
      <c r="B18" s="59">
        <v>1560</v>
      </c>
      <c r="C18" s="59">
        <v>4343</v>
      </c>
      <c r="D18" s="59">
        <v>5327</v>
      </c>
    </row>
    <row r="19" spans="1:4">
      <c r="A19" s="54" t="s">
        <v>141</v>
      </c>
      <c r="B19" s="62">
        <f>B17-B18</f>
        <v>3640</v>
      </c>
      <c r="C19" s="62">
        <f t="shared" ref="C19:D19" si="4">C17-C18</f>
        <v>10132</v>
      </c>
      <c r="D19" s="62">
        <f t="shared" si="4"/>
        <v>12429</v>
      </c>
    </row>
    <row r="20" spans="1:4">
      <c r="A20" s="54"/>
      <c r="B20" s="62"/>
      <c r="C20" s="62"/>
      <c r="D20" s="62"/>
    </row>
    <row r="21" spans="1:4">
      <c r="A21" s="103" t="s">
        <v>142</v>
      </c>
      <c r="B21" s="103"/>
      <c r="C21" s="55"/>
      <c r="D21" s="55"/>
    </row>
    <row r="22" spans="1:4">
      <c r="A22" s="54" t="s">
        <v>112</v>
      </c>
      <c r="B22" s="54"/>
      <c r="C22" s="57"/>
      <c r="D22" s="57"/>
    </row>
    <row r="23" spans="1:4">
      <c r="A23" s="54" t="s">
        <v>70</v>
      </c>
      <c r="B23" s="55"/>
      <c r="C23" s="55"/>
      <c r="D23" s="55"/>
    </row>
    <row r="24" spans="1:4">
      <c r="A24" s="57" t="s">
        <v>113</v>
      </c>
      <c r="B24" s="59">
        <v>25800</v>
      </c>
      <c r="C24" s="59">
        <v>45200</v>
      </c>
      <c r="D24" s="59">
        <v>46700</v>
      </c>
    </row>
    <row r="25" spans="1:4">
      <c r="A25" s="54" t="s">
        <v>74</v>
      </c>
      <c r="B25" s="55"/>
      <c r="C25" s="55"/>
      <c r="D25" s="55"/>
    </row>
    <row r="26" spans="1:4">
      <c r="A26" s="57" t="s">
        <v>15</v>
      </c>
      <c r="B26" s="58">
        <v>15000</v>
      </c>
      <c r="C26" s="58">
        <v>21750</v>
      </c>
      <c r="D26" s="58">
        <v>27488</v>
      </c>
    </row>
    <row r="27" spans="1:4">
      <c r="A27" s="57" t="s">
        <v>143</v>
      </c>
      <c r="B27" s="58">
        <v>4500</v>
      </c>
      <c r="C27" s="58">
        <v>8750</v>
      </c>
      <c r="D27" s="58">
        <v>15460</v>
      </c>
    </row>
    <row r="28" spans="1:4">
      <c r="A28" s="57" t="s">
        <v>116</v>
      </c>
      <c r="B28" s="61">
        <v>0</v>
      </c>
      <c r="C28" s="61">
        <v>0</v>
      </c>
      <c r="D28" s="59">
        <v>3823</v>
      </c>
    </row>
    <row r="29" spans="1:4">
      <c r="A29" s="54" t="s">
        <v>19</v>
      </c>
      <c r="B29" s="63">
        <f>SUM(B26:B28)</f>
        <v>19500</v>
      </c>
      <c r="C29" s="63">
        <f t="shared" ref="C29:D29" si="5">SUM(C26:C28)</f>
        <v>30500</v>
      </c>
      <c r="D29" s="63">
        <f t="shared" si="5"/>
        <v>46771</v>
      </c>
    </row>
    <row r="30" spans="1:4">
      <c r="A30" s="54" t="s">
        <v>117</v>
      </c>
      <c r="B30" s="62">
        <f>B24+B29</f>
        <v>45300</v>
      </c>
      <c r="C30" s="62">
        <f t="shared" ref="C30:D30" si="6">C24+C29</f>
        <v>75700</v>
      </c>
      <c r="D30" s="62">
        <f t="shared" si="6"/>
        <v>93471</v>
      </c>
    </row>
    <row r="31" spans="1:4">
      <c r="A31" s="54" t="s">
        <v>144</v>
      </c>
      <c r="B31" s="55"/>
      <c r="C31" s="55"/>
      <c r="D31" s="55"/>
    </row>
    <row r="32" spans="1:4">
      <c r="A32" s="54" t="s">
        <v>145</v>
      </c>
      <c r="B32" s="64"/>
      <c r="C32" s="64"/>
      <c r="D32" s="64"/>
    </row>
    <row r="33" spans="1:4">
      <c r="A33" s="57" t="s">
        <v>146</v>
      </c>
      <c r="B33" s="59">
        <v>33333</v>
      </c>
      <c r="C33" s="59">
        <v>46667</v>
      </c>
      <c r="D33" s="59">
        <v>60000</v>
      </c>
    </row>
    <row r="34" spans="1:4">
      <c r="A34" s="54" t="s">
        <v>87</v>
      </c>
      <c r="B34" s="55"/>
      <c r="C34" s="55"/>
      <c r="D34" s="55"/>
    </row>
    <row r="35" spans="1:4">
      <c r="A35" s="57" t="s">
        <v>27</v>
      </c>
      <c r="B35" s="58">
        <v>3750</v>
      </c>
      <c r="C35" s="58">
        <v>6658</v>
      </c>
      <c r="D35" s="58">
        <v>7989</v>
      </c>
    </row>
    <row r="36" spans="1:4">
      <c r="A36" s="57" t="s">
        <v>88</v>
      </c>
      <c r="B36" s="59">
        <v>5297</v>
      </c>
      <c r="C36" s="59">
        <v>9322</v>
      </c>
      <c r="D36" s="61">
        <v>0</v>
      </c>
    </row>
    <row r="37" spans="1:4">
      <c r="A37" s="54" t="s">
        <v>147</v>
      </c>
      <c r="B37" s="63">
        <f>SUM(B35:B36)</f>
        <v>9047</v>
      </c>
      <c r="C37" s="63">
        <f t="shared" ref="C37:D37" si="7">SUM(C35:C36)</f>
        <v>15980</v>
      </c>
      <c r="D37" s="63">
        <f t="shared" si="7"/>
        <v>7989</v>
      </c>
    </row>
    <row r="38" spans="1:4">
      <c r="A38" s="54" t="s">
        <v>79</v>
      </c>
      <c r="B38" s="55"/>
      <c r="C38" s="55"/>
      <c r="D38" s="55"/>
    </row>
    <row r="39" spans="1:4">
      <c r="A39" s="57" t="s">
        <v>148</v>
      </c>
      <c r="B39" s="58">
        <v>10000</v>
      </c>
      <c r="C39" s="58">
        <v>10000</v>
      </c>
      <c r="D39" s="58">
        <v>10000</v>
      </c>
    </row>
    <row r="40" spans="1:4">
      <c r="A40" s="57" t="s">
        <v>149</v>
      </c>
      <c r="B40" s="59">
        <v>-7080</v>
      </c>
      <c r="C40" s="59">
        <v>3053</v>
      </c>
      <c r="D40" s="59">
        <v>15482</v>
      </c>
    </row>
    <row r="41" spans="1:4">
      <c r="A41" s="54" t="s">
        <v>150</v>
      </c>
      <c r="B41" s="63">
        <f>SUM(B39:B40)</f>
        <v>2920</v>
      </c>
      <c r="C41" s="63">
        <f t="shared" ref="C41:D41" si="8">SUM(C39:C40)</f>
        <v>13053</v>
      </c>
      <c r="D41" s="63">
        <f t="shared" si="8"/>
        <v>25482</v>
      </c>
    </row>
    <row r="42" spans="1:4">
      <c r="A42" s="54" t="s">
        <v>125</v>
      </c>
      <c r="B42" s="62">
        <f>B41+B37+B33</f>
        <v>45300</v>
      </c>
      <c r="C42" s="62">
        <f t="shared" ref="C42:D42" si="9">C41+C37+C33</f>
        <v>75700</v>
      </c>
      <c r="D42" s="62">
        <f t="shared" si="9"/>
        <v>93471</v>
      </c>
    </row>
    <row r="44" spans="1:4">
      <c r="A44" s="51" t="s">
        <v>151</v>
      </c>
    </row>
    <row r="46" spans="1:4" ht="20.149999999999999" customHeight="1">
      <c r="A46" s="65" t="s">
        <v>152</v>
      </c>
      <c r="B46" s="65"/>
      <c r="C46" s="65"/>
      <c r="D46" s="65"/>
    </row>
    <row r="47" spans="1:4" ht="20.149999999999999" customHeight="1">
      <c r="A47" s="65" t="s">
        <v>153</v>
      </c>
      <c r="B47" s="65"/>
      <c r="C47" s="65"/>
      <c r="D47" s="65"/>
    </row>
    <row r="48" spans="1:4">
      <c r="A48" s="57" t="s">
        <v>162</v>
      </c>
      <c r="B48" s="59"/>
      <c r="C48" s="59"/>
      <c r="D48" s="61"/>
    </row>
    <row r="49" spans="1:4">
      <c r="A49" s="57" t="s">
        <v>154</v>
      </c>
      <c r="B49" s="59"/>
      <c r="C49" s="59"/>
      <c r="D49" s="61"/>
    </row>
    <row r="50" spans="1:4">
      <c r="A50" s="57"/>
      <c r="B50" s="59"/>
      <c r="C50" s="59"/>
      <c r="D50" s="61"/>
    </row>
    <row r="51" spans="1:4">
      <c r="A51" s="57"/>
      <c r="B51" s="59"/>
      <c r="C51" s="59"/>
      <c r="D51" s="61"/>
    </row>
    <row r="52" spans="1:4">
      <c r="A52" s="57" t="s">
        <v>155</v>
      </c>
      <c r="B52" s="59"/>
      <c r="C52" s="59"/>
      <c r="D52" s="61"/>
    </row>
    <row r="53" spans="1:4">
      <c r="A53" s="57" t="s">
        <v>156</v>
      </c>
      <c r="B53" s="59"/>
      <c r="C53" s="59"/>
      <c r="D53" s="61"/>
    </row>
    <row r="54" spans="1:4">
      <c r="A54" s="57" t="s">
        <v>157</v>
      </c>
      <c r="B54" s="59"/>
      <c r="C54" s="59"/>
      <c r="D54" s="61"/>
    </row>
    <row r="55" spans="1:4">
      <c r="A55" s="57" t="s">
        <v>158</v>
      </c>
      <c r="B55" s="59"/>
      <c r="C55" s="59"/>
      <c r="D55" s="61"/>
    </row>
    <row r="56" spans="1:4">
      <c r="A56" s="51" t="s">
        <v>159</v>
      </c>
    </row>
    <row r="57" spans="1:4">
      <c r="A57" s="51"/>
    </row>
  </sheetData>
  <mergeCells count="3">
    <mergeCell ref="A3:D3"/>
    <mergeCell ref="A5:D5"/>
    <mergeCell ref="A21:B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DCF5-9A3C-4D45-93CF-5AC4A0802FD6}">
  <dimension ref="A1:T64"/>
  <sheetViews>
    <sheetView tabSelected="1" topLeftCell="A26" workbookViewId="0">
      <selection activeCell="L17" sqref="L17"/>
    </sheetView>
  </sheetViews>
  <sheetFormatPr defaultRowHeight="14.5"/>
  <cols>
    <col min="1" max="1" width="6.54296875" customWidth="1"/>
    <col min="3" max="3" width="30.26953125" customWidth="1"/>
    <col min="4" max="4" width="11.453125" customWidth="1"/>
    <col min="5" max="5" width="11.1796875" customWidth="1"/>
    <col min="10" max="10" width="49.26953125" bestFit="1" customWidth="1"/>
    <col min="11" max="11" width="12.453125" bestFit="1" customWidth="1"/>
    <col min="17" max="17" width="12.1796875" customWidth="1"/>
    <col min="18" max="18" width="18.1796875" customWidth="1"/>
    <col min="19" max="19" width="18.54296875" customWidth="1"/>
  </cols>
  <sheetData>
    <row r="1" spans="1:20" ht="15.5">
      <c r="J1" s="19" t="s">
        <v>279</v>
      </c>
      <c r="K1" s="19"/>
      <c r="L1" s="2"/>
    </row>
    <row r="2" spans="1:20" ht="15.5">
      <c r="A2" s="106" t="s">
        <v>100</v>
      </c>
      <c r="B2" s="106"/>
      <c r="C2" s="106"/>
      <c r="D2" s="106"/>
      <c r="J2" s="19" t="s">
        <v>214</v>
      </c>
      <c r="K2" s="19"/>
      <c r="L2" s="2"/>
    </row>
    <row r="3" spans="1:20" ht="15.5">
      <c r="A3" s="33" t="s">
        <v>101</v>
      </c>
      <c r="B3" s="1"/>
      <c r="C3" s="1"/>
      <c r="D3" s="1"/>
      <c r="J3" s="19" t="s">
        <v>280</v>
      </c>
      <c r="K3" s="19"/>
      <c r="L3" s="2"/>
    </row>
    <row r="4" spans="1:20" ht="15.5">
      <c r="A4" s="34" t="s">
        <v>102</v>
      </c>
      <c r="B4" s="35"/>
      <c r="C4" s="35"/>
      <c r="J4" s="2"/>
      <c r="K4" s="2"/>
      <c r="L4" s="2"/>
    </row>
    <row r="5" spans="1:20" ht="15.5">
      <c r="A5" s="36" t="s">
        <v>103</v>
      </c>
      <c r="B5" s="35"/>
      <c r="C5" s="35"/>
      <c r="J5" s="19" t="s">
        <v>216</v>
      </c>
      <c r="K5" s="19" t="s">
        <v>105</v>
      </c>
      <c r="L5" s="19" t="s">
        <v>105</v>
      </c>
      <c r="Q5" s="113"/>
      <c r="R5" s="113" t="s">
        <v>258</v>
      </c>
      <c r="S5" s="113"/>
      <c r="T5" s="113"/>
    </row>
    <row r="6" spans="1:20" ht="15.5">
      <c r="A6" s="37"/>
      <c r="D6" s="38"/>
      <c r="J6" s="2" t="s">
        <v>217</v>
      </c>
      <c r="K6" s="2"/>
      <c r="L6" s="86">
        <f>E19</f>
        <v>114</v>
      </c>
      <c r="Q6" s="114" t="s">
        <v>246</v>
      </c>
      <c r="R6" s="115">
        <v>264</v>
      </c>
      <c r="S6" t="s">
        <v>287</v>
      </c>
      <c r="T6">
        <v>28</v>
      </c>
    </row>
    <row r="7" spans="1:20" ht="15.5">
      <c r="A7" s="34" t="s">
        <v>104</v>
      </c>
      <c r="J7" s="19" t="s">
        <v>218</v>
      </c>
      <c r="K7" s="2"/>
      <c r="L7" s="2"/>
      <c r="Q7" s="116"/>
      <c r="R7" s="117"/>
      <c r="S7" t="s">
        <v>288</v>
      </c>
      <c r="T7">
        <v>43</v>
      </c>
    </row>
    <row r="8" spans="1:20" ht="16.5" customHeight="1">
      <c r="A8" s="39"/>
      <c r="D8" s="40" t="s">
        <v>105</v>
      </c>
      <c r="E8" s="41" t="s">
        <v>105</v>
      </c>
      <c r="J8" s="2" t="s">
        <v>219</v>
      </c>
      <c r="K8" s="2"/>
      <c r="L8" s="2">
        <v>43</v>
      </c>
      <c r="Q8" s="116" t="s">
        <v>268</v>
      </c>
      <c r="R8" s="117">
        <v>165</v>
      </c>
      <c r="S8" t="s">
        <v>289</v>
      </c>
      <c r="T8">
        <f>67-36</f>
        <v>31</v>
      </c>
    </row>
    <row r="9" spans="1:20" ht="15.5">
      <c r="C9" s="42" t="s">
        <v>106</v>
      </c>
      <c r="D9" s="43"/>
      <c r="E9" s="43">
        <v>473</v>
      </c>
      <c r="J9" s="2" t="s">
        <v>220</v>
      </c>
      <c r="K9" s="2"/>
      <c r="L9" s="2">
        <f>H28-F28</f>
        <v>10</v>
      </c>
      <c r="Q9" s="116"/>
      <c r="R9" s="117"/>
    </row>
    <row r="10" spans="1:20" ht="15.5">
      <c r="C10" s="44" t="s">
        <v>57</v>
      </c>
      <c r="D10" s="43"/>
      <c r="E10" s="45">
        <v>-229</v>
      </c>
      <c r="J10" s="2"/>
      <c r="K10" s="2"/>
      <c r="L10" s="2"/>
      <c r="Q10" s="116"/>
      <c r="R10" s="117"/>
    </row>
    <row r="11" spans="1:20" ht="15.5">
      <c r="C11" s="44" t="s">
        <v>58</v>
      </c>
      <c r="D11" s="43"/>
      <c r="E11" s="43">
        <v>244</v>
      </c>
      <c r="J11" s="2" t="s">
        <v>281</v>
      </c>
      <c r="K11" s="2"/>
      <c r="L11" s="2">
        <v>6</v>
      </c>
      <c r="Q11" s="116"/>
      <c r="R11" s="117"/>
      <c r="S11" t="s">
        <v>247</v>
      </c>
      <c r="T11">
        <v>327</v>
      </c>
    </row>
    <row r="12" spans="1:20" ht="15.5">
      <c r="C12" s="44" t="s">
        <v>107</v>
      </c>
      <c r="D12" s="43"/>
      <c r="E12" s="43">
        <v>5</v>
      </c>
      <c r="J12" s="2" t="s">
        <v>222</v>
      </c>
      <c r="K12" s="2"/>
      <c r="L12" s="86">
        <f>D18</f>
        <v>17</v>
      </c>
      <c r="Q12" s="116"/>
      <c r="R12" s="117">
        <f>SUM(R6:R11)</f>
        <v>429</v>
      </c>
      <c r="T12">
        <f>SUM(T6:T11)</f>
        <v>429</v>
      </c>
    </row>
    <row r="13" spans="1:20" ht="15.5">
      <c r="C13" s="44" t="s">
        <v>108</v>
      </c>
      <c r="D13" s="43"/>
      <c r="E13" s="45">
        <v>6</v>
      </c>
      <c r="J13" s="44" t="s">
        <v>107</v>
      </c>
      <c r="K13" s="2"/>
      <c r="L13" s="2">
        <f>-E12</f>
        <v>-5</v>
      </c>
    </row>
    <row r="14" spans="1:20" ht="15.5">
      <c r="C14" s="42"/>
      <c r="D14" s="43"/>
      <c r="E14" s="43">
        <v>255</v>
      </c>
      <c r="J14" s="44" t="s">
        <v>108</v>
      </c>
      <c r="K14" s="2"/>
      <c r="L14" s="2">
        <f>-E13</f>
        <v>-6</v>
      </c>
    </row>
    <row r="15" spans="1:20" ht="15.5">
      <c r="C15" s="42" t="s">
        <v>109</v>
      </c>
      <c r="D15" s="46"/>
      <c r="E15" s="46"/>
      <c r="J15" s="2"/>
      <c r="K15" s="2"/>
      <c r="L15" s="2"/>
      <c r="Q15" s="113"/>
      <c r="R15" s="113" t="s">
        <v>282</v>
      </c>
      <c r="S15" s="113"/>
      <c r="T15" s="113"/>
    </row>
    <row r="16" spans="1:20" ht="15.5">
      <c r="C16" s="44" t="s">
        <v>62</v>
      </c>
      <c r="D16" s="47">
        <v>48</v>
      </c>
      <c r="E16" s="43"/>
      <c r="J16" s="19" t="s">
        <v>223</v>
      </c>
      <c r="K16" s="2"/>
      <c r="L16" s="87">
        <f>SUM(L6:L15)</f>
        <v>179</v>
      </c>
      <c r="Q16" s="114" t="s">
        <v>283</v>
      </c>
      <c r="R16" s="115">
        <v>28</v>
      </c>
    </row>
    <row r="17" spans="1:20" ht="15.5">
      <c r="C17" s="44" t="s">
        <v>61</v>
      </c>
      <c r="D17" s="47">
        <v>76</v>
      </c>
      <c r="E17" s="43"/>
      <c r="J17" s="2" t="s">
        <v>235</v>
      </c>
      <c r="K17" s="2"/>
      <c r="L17" s="86">
        <f>G33-E33</f>
        <v>-8</v>
      </c>
      <c r="Q17" s="116"/>
      <c r="R17" s="117"/>
      <c r="S17" t="s">
        <v>250</v>
      </c>
      <c r="T17">
        <v>22</v>
      </c>
    </row>
    <row r="18" spans="1:20" ht="15.5">
      <c r="C18" s="44" t="s">
        <v>63</v>
      </c>
      <c r="D18" s="48">
        <v>17</v>
      </c>
      <c r="E18" s="45">
        <v>-141</v>
      </c>
      <c r="J18" s="2" t="s">
        <v>286</v>
      </c>
      <c r="K18" s="2"/>
      <c r="L18" s="86">
        <f>G32-E32</f>
        <v>53</v>
      </c>
      <c r="Q18" s="116"/>
      <c r="R18" s="117"/>
    </row>
    <row r="19" spans="1:20" ht="15.5">
      <c r="C19" s="111" t="s">
        <v>64</v>
      </c>
      <c r="D19" s="112"/>
      <c r="E19" s="112">
        <v>114</v>
      </c>
      <c r="J19" s="2" t="s">
        <v>237</v>
      </c>
      <c r="K19" s="2"/>
      <c r="L19" s="86">
        <f>E49-G49</f>
        <v>56</v>
      </c>
      <c r="Q19" s="116"/>
      <c r="R19" s="117"/>
      <c r="S19" t="s">
        <v>285</v>
      </c>
      <c r="T19">
        <v>6</v>
      </c>
    </row>
    <row r="20" spans="1:20" ht="15.5">
      <c r="C20" s="44" t="s">
        <v>65</v>
      </c>
      <c r="D20" s="43"/>
      <c r="E20" s="45">
        <v>-47</v>
      </c>
      <c r="J20" s="2"/>
      <c r="K20" s="2"/>
      <c r="L20" s="2"/>
      <c r="Q20" s="116"/>
      <c r="R20" s="117">
        <f>SUM(R16:R19)</f>
        <v>28</v>
      </c>
      <c r="T20">
        <f>SUM(T16:T19)</f>
        <v>28</v>
      </c>
    </row>
    <row r="21" spans="1:20" ht="15.5">
      <c r="C21" s="44" t="s">
        <v>110</v>
      </c>
      <c r="D21" s="43"/>
      <c r="E21" s="49">
        <v>67</v>
      </c>
      <c r="J21" s="2"/>
      <c r="K21" s="2"/>
      <c r="L21" s="2"/>
      <c r="Q21" s="116"/>
      <c r="R21" s="117"/>
    </row>
    <row r="22" spans="1:20" ht="15.5">
      <c r="J22" s="19" t="s">
        <v>224</v>
      </c>
      <c r="K22" s="2"/>
      <c r="L22" s="87">
        <f>SUM(L16:L21)</f>
        <v>280</v>
      </c>
      <c r="Q22" s="116"/>
      <c r="R22" s="117"/>
    </row>
    <row r="23" spans="1:20" ht="15.5">
      <c r="A23" s="36"/>
      <c r="B23" s="42"/>
      <c r="C23" s="50" t="s">
        <v>111</v>
      </c>
      <c r="E23" s="107" t="s">
        <v>105</v>
      </c>
      <c r="F23" s="107"/>
      <c r="G23" s="107" t="s">
        <v>105</v>
      </c>
      <c r="H23" s="107"/>
      <c r="J23" s="2" t="s">
        <v>225</v>
      </c>
      <c r="K23" s="2"/>
      <c r="L23" s="86">
        <f>E51-(G51+47)</f>
        <v>-62</v>
      </c>
    </row>
    <row r="24" spans="1:20" ht="15.5">
      <c r="B24" s="42"/>
      <c r="C24" s="108"/>
      <c r="D24" s="108"/>
      <c r="E24" s="107">
        <v>2022</v>
      </c>
      <c r="F24" s="107"/>
      <c r="G24" s="109">
        <v>2021</v>
      </c>
      <c r="H24" s="109"/>
      <c r="J24" s="2" t="s">
        <v>226</v>
      </c>
      <c r="K24" s="2"/>
      <c r="L24" s="86">
        <f>E50-(G50+17)</f>
        <v>-13</v>
      </c>
    </row>
    <row r="25" spans="1:20" ht="15.5">
      <c r="B25" s="42"/>
      <c r="C25" s="104" t="s">
        <v>112</v>
      </c>
      <c r="D25" s="104"/>
      <c r="E25" s="46"/>
      <c r="F25" s="46"/>
      <c r="J25" s="2"/>
      <c r="K25" s="2"/>
      <c r="L25" s="2"/>
      <c r="Q25" s="113"/>
      <c r="R25" s="113" t="s">
        <v>262</v>
      </c>
      <c r="S25" s="113"/>
      <c r="T25" s="113"/>
    </row>
    <row r="26" spans="1:20" ht="15.5">
      <c r="C26" s="104" t="s">
        <v>70</v>
      </c>
      <c r="D26" s="104"/>
      <c r="E26" s="46"/>
      <c r="F26" s="46"/>
      <c r="J26" s="97" t="s">
        <v>245</v>
      </c>
      <c r="K26" s="97"/>
      <c r="L26" s="98">
        <f>SUM(L22:L25)</f>
        <v>205</v>
      </c>
      <c r="Q26" s="114"/>
      <c r="R26" s="115"/>
      <c r="S26" t="s">
        <v>292</v>
      </c>
      <c r="T26">
        <v>150</v>
      </c>
    </row>
    <row r="27" spans="1:20" ht="15.5">
      <c r="C27" s="44" t="s">
        <v>113</v>
      </c>
      <c r="E27" s="43"/>
      <c r="F27" s="43">
        <v>327</v>
      </c>
      <c r="H27" s="43">
        <v>264</v>
      </c>
      <c r="J27" s="2"/>
      <c r="K27" s="2"/>
      <c r="L27" s="2"/>
      <c r="Q27" s="116"/>
      <c r="R27" s="117"/>
      <c r="S27" t="s">
        <v>293</v>
      </c>
      <c r="T27">
        <v>0</v>
      </c>
    </row>
    <row r="28" spans="1:20" ht="15.5">
      <c r="C28" s="44" t="s">
        <v>73</v>
      </c>
      <c r="E28" s="43"/>
      <c r="F28" s="43">
        <v>40</v>
      </c>
      <c r="H28" s="43">
        <v>50</v>
      </c>
      <c r="J28" s="2"/>
      <c r="K28" s="2"/>
      <c r="L28" s="2"/>
      <c r="Q28" s="116"/>
      <c r="R28" s="117"/>
      <c r="S28" t="s">
        <v>296</v>
      </c>
      <c r="T28">
        <v>50</v>
      </c>
    </row>
    <row r="29" spans="1:20" ht="25.5" customHeight="1">
      <c r="C29" s="105" t="s">
        <v>114</v>
      </c>
      <c r="D29" s="105"/>
      <c r="E29" s="43"/>
      <c r="F29" s="45">
        <v>22</v>
      </c>
      <c r="H29" s="45">
        <v>10</v>
      </c>
      <c r="J29" s="19" t="s">
        <v>227</v>
      </c>
      <c r="K29" s="2"/>
      <c r="L29" s="2"/>
      <c r="Q29" s="116"/>
      <c r="R29" s="117"/>
      <c r="S29" t="s">
        <v>244</v>
      </c>
      <c r="T29">
        <v>60</v>
      </c>
    </row>
    <row r="30" spans="1:20" ht="15.5">
      <c r="B30" s="44"/>
      <c r="C30" s="43"/>
      <c r="E30" s="43"/>
      <c r="F30" s="43">
        <v>389</v>
      </c>
      <c r="H30" s="43">
        <v>324</v>
      </c>
      <c r="J30" s="2" t="s">
        <v>291</v>
      </c>
      <c r="K30" s="86">
        <f>(10+2)-F29</f>
        <v>-10</v>
      </c>
      <c r="L30" s="2"/>
      <c r="Q30" s="116" t="s">
        <v>294</v>
      </c>
      <c r="R30" s="117">
        <v>230</v>
      </c>
    </row>
    <row r="31" spans="1:20" ht="15.5">
      <c r="C31" s="42" t="s">
        <v>74</v>
      </c>
      <c r="E31" s="43"/>
      <c r="F31" s="43"/>
      <c r="H31" s="43"/>
      <c r="J31" s="2" t="s">
        <v>228</v>
      </c>
      <c r="K31" s="86">
        <f>(H27-43-28-31)-F27</f>
        <v>-165</v>
      </c>
      <c r="L31" s="2"/>
      <c r="Q31" s="116" t="s">
        <v>295</v>
      </c>
      <c r="R31" s="117">
        <v>30</v>
      </c>
    </row>
    <row r="32" spans="1:20" ht="15.5">
      <c r="C32" s="44" t="s">
        <v>15</v>
      </c>
      <c r="E32" s="43">
        <v>123</v>
      </c>
      <c r="F32" s="43"/>
      <c r="G32" s="43">
        <v>176</v>
      </c>
      <c r="H32" s="43"/>
      <c r="J32" s="2" t="s">
        <v>229</v>
      </c>
      <c r="K32" s="2">
        <v>22</v>
      </c>
      <c r="L32" s="2"/>
      <c r="Q32" s="116"/>
      <c r="R32" s="117">
        <f>SUM(R26:R31)</f>
        <v>260</v>
      </c>
      <c r="T32">
        <f>SUM(T26:T31)</f>
        <v>260</v>
      </c>
    </row>
    <row r="33" spans="2:12" ht="15.5">
      <c r="C33" s="44" t="s">
        <v>76</v>
      </c>
      <c r="E33" s="43">
        <v>95</v>
      </c>
      <c r="F33" s="43"/>
      <c r="G33" s="43">
        <v>87</v>
      </c>
      <c r="H33" s="43"/>
      <c r="J33" s="2" t="s">
        <v>290</v>
      </c>
      <c r="K33" s="2">
        <f>(0+6)-0</f>
        <v>6</v>
      </c>
      <c r="L33" s="2"/>
    </row>
    <row r="34" spans="2:12" ht="15.5">
      <c r="C34" s="44" t="s">
        <v>115</v>
      </c>
      <c r="E34" s="43">
        <v>65</v>
      </c>
      <c r="F34" s="43"/>
      <c r="G34" s="43">
        <v>30</v>
      </c>
      <c r="J34" s="2" t="s">
        <v>230</v>
      </c>
      <c r="K34" s="2"/>
      <c r="L34" s="2"/>
    </row>
    <row r="35" spans="2:12" ht="15.5">
      <c r="C35" s="44" t="s">
        <v>116</v>
      </c>
      <c r="E35" s="45">
        <v>29</v>
      </c>
      <c r="F35" s="45">
        <v>312</v>
      </c>
      <c r="G35" s="45">
        <v>0</v>
      </c>
      <c r="H35" s="45">
        <v>293</v>
      </c>
      <c r="J35" s="2"/>
      <c r="K35" s="2"/>
      <c r="L35" s="2"/>
    </row>
    <row r="36" spans="2:12" ht="15.5">
      <c r="C36" s="44" t="s">
        <v>117</v>
      </c>
      <c r="E36" s="43"/>
      <c r="F36" s="49">
        <v>701</v>
      </c>
      <c r="G36" s="43"/>
      <c r="H36" s="49">
        <v>617</v>
      </c>
      <c r="J36" s="2"/>
      <c r="K36" s="2"/>
      <c r="L36" s="2"/>
    </row>
    <row r="37" spans="2:12" ht="15.5">
      <c r="C37" s="42" t="s">
        <v>118</v>
      </c>
      <c r="E37" s="43"/>
      <c r="F37" s="43"/>
      <c r="G37" s="43"/>
      <c r="H37" s="46"/>
      <c r="J37" s="97" t="s">
        <v>272</v>
      </c>
      <c r="K37" s="110"/>
      <c r="L37" s="98">
        <f>SUM(K30:K36)</f>
        <v>-147</v>
      </c>
    </row>
    <row r="38" spans="2:12" ht="15.5">
      <c r="C38" s="42" t="s">
        <v>79</v>
      </c>
      <c r="E38" s="46"/>
      <c r="F38" s="46"/>
      <c r="G38" s="46"/>
      <c r="J38" s="2"/>
      <c r="K38" s="2"/>
      <c r="L38" s="2"/>
    </row>
    <row r="39" spans="2:12" ht="15.5">
      <c r="C39" s="44" t="s">
        <v>119</v>
      </c>
      <c r="E39" s="43"/>
      <c r="F39" s="43">
        <v>230</v>
      </c>
      <c r="G39" s="43"/>
      <c r="H39" s="43">
        <v>150</v>
      </c>
      <c r="J39" s="19" t="s">
        <v>231</v>
      </c>
      <c r="K39" s="2"/>
      <c r="L39" s="2"/>
    </row>
    <row r="40" spans="2:12" ht="15.5">
      <c r="C40" s="44" t="s">
        <v>120</v>
      </c>
      <c r="E40" s="43"/>
      <c r="F40" s="43">
        <v>30</v>
      </c>
      <c r="G40" s="43"/>
      <c r="H40" s="43">
        <v>0</v>
      </c>
      <c r="J40" s="2" t="s">
        <v>260</v>
      </c>
      <c r="K40" s="86">
        <f>F46-(H46-50)</f>
        <v>0</v>
      </c>
      <c r="L40" s="2"/>
    </row>
    <row r="41" spans="2:12" ht="15.5">
      <c r="C41" s="44" t="s">
        <v>82</v>
      </c>
      <c r="E41" s="43"/>
      <c r="F41" s="43">
        <v>36</v>
      </c>
      <c r="G41" s="43"/>
      <c r="H41" s="43">
        <v>67</v>
      </c>
      <c r="J41" s="2" t="s">
        <v>232</v>
      </c>
      <c r="K41" s="86">
        <f>F43-(H43+E21-0)</f>
        <v>-37</v>
      </c>
      <c r="L41" s="2"/>
    </row>
    <row r="42" spans="2:12" ht="20.149999999999999" customHeight="1">
      <c r="C42" s="105" t="s">
        <v>121</v>
      </c>
      <c r="D42" s="105"/>
      <c r="E42" s="43"/>
      <c r="F42" s="43">
        <v>2</v>
      </c>
      <c r="G42" s="43"/>
      <c r="H42" s="43">
        <v>0</v>
      </c>
      <c r="J42" s="2" t="s">
        <v>269</v>
      </c>
      <c r="K42" s="2">
        <f>(F39+F40)-(H39+H40+50)</f>
        <v>60</v>
      </c>
      <c r="L42" s="2"/>
    </row>
    <row r="43" spans="2:12" ht="15.5">
      <c r="C43" s="44" t="s">
        <v>83</v>
      </c>
      <c r="E43" s="43"/>
      <c r="F43" s="45">
        <v>121</v>
      </c>
      <c r="G43" s="43"/>
      <c r="H43" s="45">
        <v>91</v>
      </c>
      <c r="J43" s="2"/>
      <c r="K43" s="86"/>
      <c r="L43" s="2"/>
    </row>
    <row r="44" spans="2:12" ht="15.5">
      <c r="B44" s="44"/>
      <c r="E44" s="43"/>
      <c r="F44" s="43">
        <v>419</v>
      </c>
      <c r="G44" s="43"/>
      <c r="H44" s="43">
        <v>308</v>
      </c>
      <c r="J44" s="97" t="s">
        <v>233</v>
      </c>
      <c r="K44" s="2"/>
      <c r="L44" s="98">
        <f>SUM(K40:K43)</f>
        <v>23</v>
      </c>
    </row>
    <row r="45" spans="2:12" ht="15.5">
      <c r="C45" s="42" t="s">
        <v>84</v>
      </c>
      <c r="E45" s="46"/>
      <c r="F45" s="46"/>
      <c r="G45" s="46"/>
      <c r="J45" s="97" t="s">
        <v>274</v>
      </c>
      <c r="K45" s="97"/>
      <c r="L45" s="98">
        <f>SUM(L26:L44)</f>
        <v>81</v>
      </c>
    </row>
    <row r="46" spans="2:12" ht="15.5">
      <c r="C46" s="44" t="s">
        <v>122</v>
      </c>
      <c r="E46" s="43"/>
      <c r="F46" s="43">
        <v>100</v>
      </c>
      <c r="G46" s="43"/>
      <c r="H46" s="43">
        <v>150</v>
      </c>
      <c r="J46" s="19" t="s">
        <v>275</v>
      </c>
      <c r="K46" s="2"/>
      <c r="L46" s="86">
        <f>L54</f>
        <v>8</v>
      </c>
    </row>
    <row r="47" spans="2:12" ht="15.5">
      <c r="C47" s="42" t="s">
        <v>87</v>
      </c>
      <c r="E47" s="46"/>
      <c r="F47" s="46"/>
      <c r="G47" s="46"/>
      <c r="H47" s="43"/>
      <c r="J47" s="19" t="s">
        <v>276</v>
      </c>
      <c r="K47" s="2"/>
      <c r="L47" s="98">
        <f>SUM(L45:L46)</f>
        <v>89</v>
      </c>
    </row>
    <row r="48" spans="2:12">
      <c r="C48" s="44" t="s">
        <v>88</v>
      </c>
      <c r="E48" s="43"/>
      <c r="F48" s="43"/>
      <c r="G48" s="43">
        <v>22</v>
      </c>
      <c r="H48" s="43"/>
    </row>
    <row r="49" spans="1:13">
      <c r="C49" s="44" t="s">
        <v>89</v>
      </c>
      <c r="E49" s="43">
        <v>156</v>
      </c>
      <c r="F49" s="43"/>
      <c r="G49" s="43">
        <v>100</v>
      </c>
      <c r="H49" s="43"/>
      <c r="K49">
        <v>2022</v>
      </c>
      <c r="L49">
        <v>2021</v>
      </c>
    </row>
    <row r="50" spans="1:13" ht="15.5">
      <c r="C50" s="44" t="s">
        <v>90</v>
      </c>
      <c r="E50" s="43">
        <v>7</v>
      </c>
      <c r="F50" s="43"/>
      <c r="G50" s="43">
        <v>3</v>
      </c>
      <c r="J50" s="44" t="s">
        <v>115</v>
      </c>
      <c r="K50" s="2">
        <v>65</v>
      </c>
      <c r="L50" s="2">
        <v>30</v>
      </c>
      <c r="M50" s="43"/>
    </row>
    <row r="51" spans="1:13" ht="15.5">
      <c r="C51" s="44" t="s">
        <v>123</v>
      </c>
      <c r="E51" s="45">
        <v>19</v>
      </c>
      <c r="F51" s="45">
        <v>182</v>
      </c>
      <c r="G51" s="45">
        <v>34</v>
      </c>
      <c r="H51" s="45">
        <v>159</v>
      </c>
      <c r="J51" s="2" t="s">
        <v>116</v>
      </c>
      <c r="K51" s="2">
        <v>29</v>
      </c>
      <c r="L51" s="2">
        <v>0</v>
      </c>
    </row>
    <row r="52" spans="1:13" ht="15.5">
      <c r="C52" s="44" t="s">
        <v>124</v>
      </c>
      <c r="E52" s="43"/>
      <c r="F52" s="45">
        <v>282</v>
      </c>
      <c r="G52" s="43"/>
      <c r="H52" s="45">
        <v>309</v>
      </c>
      <c r="J52" s="44" t="s">
        <v>88</v>
      </c>
      <c r="K52" s="2">
        <v>0</v>
      </c>
      <c r="L52" s="2">
        <v>-22</v>
      </c>
    </row>
    <row r="53" spans="1:13" ht="15.5">
      <c r="C53" s="44" t="s">
        <v>125</v>
      </c>
      <c r="E53" s="43"/>
      <c r="F53" s="49">
        <v>701</v>
      </c>
      <c r="G53" s="43"/>
      <c r="H53" s="49">
        <v>617</v>
      </c>
      <c r="J53" s="44" t="s">
        <v>107</v>
      </c>
      <c r="K53" s="2">
        <v>-5</v>
      </c>
    </row>
    <row r="54" spans="1:13">
      <c r="K54">
        <f>SUM(K50:K53)</f>
        <v>89</v>
      </c>
      <c r="L54">
        <f>SUM(L50:L53)</f>
        <v>8</v>
      </c>
    </row>
    <row r="55" spans="1:13">
      <c r="A55" s="50" t="s">
        <v>93</v>
      </c>
    </row>
    <row r="56" spans="1:13">
      <c r="A56" s="51" t="s">
        <v>126</v>
      </c>
    </row>
    <row r="57" spans="1:13">
      <c r="A57" s="52" t="s">
        <v>127</v>
      </c>
    </row>
    <row r="58" spans="1:13">
      <c r="A58" s="51" t="s">
        <v>128</v>
      </c>
    </row>
    <row r="59" spans="1:13">
      <c r="A59" s="51" t="s">
        <v>129</v>
      </c>
      <c r="J59">
        <v>28</v>
      </c>
    </row>
    <row r="60" spans="1:13">
      <c r="A60" s="51" t="s">
        <v>130</v>
      </c>
    </row>
    <row r="62" spans="1:13">
      <c r="A62" s="50" t="s">
        <v>98</v>
      </c>
    </row>
    <row r="63" spans="1:13">
      <c r="A63" s="51" t="s">
        <v>131</v>
      </c>
    </row>
    <row r="64" spans="1:13">
      <c r="A64" s="37"/>
    </row>
  </sheetData>
  <mergeCells count="10">
    <mergeCell ref="E23:F23"/>
    <mergeCell ref="G23:H23"/>
    <mergeCell ref="C24:D24"/>
    <mergeCell ref="E24:F24"/>
    <mergeCell ref="G24:H24"/>
    <mergeCell ref="C25:D25"/>
    <mergeCell ref="C26:D26"/>
    <mergeCell ref="C29:D29"/>
    <mergeCell ref="C42:D42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ED85-C47E-4168-8D5A-825B6AEC8D8B}">
  <dimension ref="A1:E72"/>
  <sheetViews>
    <sheetView topLeftCell="A59" workbookViewId="0">
      <selection activeCell="D11" sqref="D11"/>
    </sheetView>
  </sheetViews>
  <sheetFormatPr defaultColWidth="9.1796875" defaultRowHeight="15.5"/>
  <cols>
    <col min="1" max="1" width="63.1796875" style="2" customWidth="1"/>
    <col min="2" max="2" width="15.54296875" style="2" customWidth="1"/>
    <col min="3" max="3" width="13.1796875" style="2" customWidth="1"/>
    <col min="4" max="5" width="13.453125" style="2" customWidth="1"/>
    <col min="6" max="16384" width="9.1796875" style="2"/>
  </cols>
  <sheetData>
    <row r="1" spans="1:5">
      <c r="A1" s="85" t="s">
        <v>49</v>
      </c>
      <c r="B1" s="85"/>
      <c r="C1" s="85"/>
      <c r="D1" s="85"/>
      <c r="E1" s="85"/>
    </row>
    <row r="2" spans="1:5" ht="9.75" customHeight="1">
      <c r="B2" s="73"/>
    </row>
    <row r="3" spans="1:5">
      <c r="A3" s="19" t="s">
        <v>50</v>
      </c>
      <c r="B3" s="73"/>
    </row>
    <row r="4" spans="1:5" ht="11.25" customHeight="1">
      <c r="A4" s="19"/>
      <c r="B4" s="73"/>
    </row>
    <row r="5" spans="1:5">
      <c r="A5" s="19" t="s">
        <v>51</v>
      </c>
    </row>
    <row r="6" spans="1:5">
      <c r="A6" s="2" t="s">
        <v>52</v>
      </c>
    </row>
    <row r="8" spans="1:5">
      <c r="A8" s="19" t="s">
        <v>53</v>
      </c>
    </row>
    <row r="9" spans="1:5">
      <c r="A9" s="19"/>
    </row>
    <row r="10" spans="1:5">
      <c r="A10" s="19"/>
    </row>
    <row r="11" spans="1:5" ht="21" customHeight="1">
      <c r="A11" s="19"/>
    </row>
    <row r="12" spans="1:5">
      <c r="B12" s="72" t="s">
        <v>54</v>
      </c>
      <c r="C12" s="72" t="s">
        <v>55</v>
      </c>
    </row>
    <row r="13" spans="1:5">
      <c r="A13" s="2" t="s">
        <v>56</v>
      </c>
      <c r="B13" s="20"/>
      <c r="C13" s="21">
        <v>710</v>
      </c>
    </row>
    <row r="14" spans="1:5" ht="17">
      <c r="A14" s="2" t="s">
        <v>57</v>
      </c>
      <c r="B14" s="20"/>
      <c r="C14" s="22">
        <v>-230</v>
      </c>
    </row>
    <row r="15" spans="1:5">
      <c r="A15" s="2" t="s">
        <v>58</v>
      </c>
      <c r="B15" s="20"/>
      <c r="C15" s="21">
        <f>C13+C14</f>
        <v>480</v>
      </c>
    </row>
    <row r="16" spans="1:5">
      <c r="A16" s="2" t="s">
        <v>59</v>
      </c>
      <c r="B16" s="20"/>
      <c r="C16" s="23">
        <v>6</v>
      </c>
    </row>
    <row r="17" spans="1:5" ht="33" customHeight="1">
      <c r="B17" s="20"/>
      <c r="C17" s="21">
        <f>C15+C16</f>
        <v>486</v>
      </c>
    </row>
    <row r="18" spans="1:5">
      <c r="A18" s="19" t="s">
        <v>60</v>
      </c>
      <c r="B18" s="20"/>
      <c r="C18" s="21"/>
    </row>
    <row r="19" spans="1:5">
      <c r="A19" s="2" t="s">
        <v>61</v>
      </c>
      <c r="B19" s="21">
        <v>110</v>
      </c>
      <c r="C19" s="21"/>
    </row>
    <row r="20" spans="1:5">
      <c r="A20" s="2" t="s">
        <v>62</v>
      </c>
      <c r="B20" s="21">
        <v>130</v>
      </c>
      <c r="C20" s="21"/>
    </row>
    <row r="21" spans="1:5" ht="17">
      <c r="A21" s="2" t="s">
        <v>63</v>
      </c>
      <c r="B21" s="22">
        <v>14</v>
      </c>
      <c r="C21" s="22">
        <f>-SUM(B19:B21)</f>
        <v>-254</v>
      </c>
    </row>
    <row r="22" spans="1:5">
      <c r="A22" s="2" t="s">
        <v>64</v>
      </c>
      <c r="B22" s="20"/>
      <c r="C22" s="21">
        <f>C17+C21</f>
        <v>232</v>
      </c>
    </row>
    <row r="23" spans="1:5" ht="17">
      <c r="A23" s="2" t="s">
        <v>65</v>
      </c>
      <c r="B23" s="20"/>
      <c r="C23" s="22">
        <v>-64</v>
      </c>
    </row>
    <row r="24" spans="1:5">
      <c r="A24" s="2" t="s">
        <v>66</v>
      </c>
      <c r="B24" s="20"/>
      <c r="C24" s="21">
        <f>C22+C23</f>
        <v>168</v>
      </c>
    </row>
    <row r="25" spans="1:5" ht="17">
      <c r="A25" s="2" t="s">
        <v>67</v>
      </c>
      <c r="B25" s="20"/>
      <c r="C25" s="22">
        <v>-40</v>
      </c>
    </row>
    <row r="26" spans="1:5" ht="17">
      <c r="A26" s="2" t="s">
        <v>68</v>
      </c>
      <c r="B26" s="20"/>
      <c r="C26" s="24">
        <v>128</v>
      </c>
    </row>
    <row r="28" spans="1:5">
      <c r="A28" s="19" t="s">
        <v>69</v>
      </c>
    </row>
    <row r="29" spans="1:5">
      <c r="B29" s="85">
        <v>2023</v>
      </c>
      <c r="C29" s="85"/>
      <c r="D29" s="85">
        <v>2022</v>
      </c>
      <c r="E29" s="85"/>
    </row>
    <row r="30" spans="1:5">
      <c r="B30" s="72" t="s">
        <v>55</v>
      </c>
      <c r="C30" s="72" t="s">
        <v>55</v>
      </c>
      <c r="D30" s="72" t="s">
        <v>55</v>
      </c>
      <c r="E30" s="72" t="s">
        <v>55</v>
      </c>
    </row>
    <row r="31" spans="1:5">
      <c r="A31" s="19" t="s">
        <v>70</v>
      </c>
    </row>
    <row r="32" spans="1:5">
      <c r="A32" s="2" t="s">
        <v>71</v>
      </c>
      <c r="B32" s="25"/>
      <c r="C32" s="26">
        <v>544</v>
      </c>
      <c r="D32" s="25"/>
      <c r="E32" s="26">
        <v>392</v>
      </c>
    </row>
    <row r="33" spans="1:5">
      <c r="A33" s="2" t="s">
        <v>72</v>
      </c>
      <c r="B33" s="25"/>
      <c r="C33" s="26">
        <v>190</v>
      </c>
      <c r="D33" s="25"/>
      <c r="E33" s="26">
        <v>0</v>
      </c>
    </row>
    <row r="34" spans="1:5">
      <c r="A34" s="2" t="s">
        <v>73</v>
      </c>
      <c r="B34" s="25"/>
      <c r="C34" s="27">
        <v>6</v>
      </c>
      <c r="D34" s="25"/>
      <c r="E34" s="27">
        <v>8</v>
      </c>
    </row>
    <row r="35" spans="1:5">
      <c r="B35" s="25"/>
      <c r="C35" s="26">
        <f>SUM(C32:C34)</f>
        <v>740</v>
      </c>
      <c r="D35" s="25"/>
      <c r="E35" s="26">
        <f>SUM(E32:E34)</f>
        <v>400</v>
      </c>
    </row>
    <row r="36" spans="1:5">
      <c r="A36" s="19" t="s">
        <v>74</v>
      </c>
      <c r="B36" s="25"/>
      <c r="C36" s="25"/>
      <c r="D36" s="25"/>
      <c r="E36" s="25"/>
    </row>
    <row r="37" spans="1:5">
      <c r="A37" s="2" t="s">
        <v>75</v>
      </c>
      <c r="B37" s="26">
        <v>280</v>
      </c>
      <c r="C37" s="25"/>
      <c r="D37" s="26">
        <v>330</v>
      </c>
      <c r="E37" s="25"/>
    </row>
    <row r="38" spans="1:5">
      <c r="A38" s="2" t="s">
        <v>76</v>
      </c>
      <c r="B38" s="26">
        <v>264</v>
      </c>
      <c r="C38" s="25"/>
      <c r="D38" s="26">
        <v>240</v>
      </c>
      <c r="E38" s="25"/>
    </row>
    <row r="39" spans="1:5">
      <c r="A39" s="2" t="s">
        <v>77</v>
      </c>
      <c r="B39" s="26">
        <v>2</v>
      </c>
      <c r="C39" s="26"/>
      <c r="D39" s="26">
        <v>4</v>
      </c>
      <c r="E39" s="25"/>
    </row>
    <row r="40" spans="1:5">
      <c r="A40" s="2" t="s">
        <v>78</v>
      </c>
      <c r="B40" s="27">
        <v>8</v>
      </c>
      <c r="C40" s="27">
        <f>SUM(B37:B40)</f>
        <v>554</v>
      </c>
      <c r="D40" s="27">
        <v>2</v>
      </c>
      <c r="E40" s="27">
        <f>SUM(D37:D40)</f>
        <v>576</v>
      </c>
    </row>
    <row r="41" spans="1:5">
      <c r="B41" s="25"/>
      <c r="C41" s="28">
        <f>C35+C40</f>
        <v>1294</v>
      </c>
      <c r="D41" s="25"/>
      <c r="E41" s="28">
        <f>E35+E40</f>
        <v>976</v>
      </c>
    </row>
    <row r="42" spans="1:5">
      <c r="B42" s="25"/>
      <c r="C42" s="29"/>
      <c r="D42" s="25"/>
      <c r="E42" s="29"/>
    </row>
    <row r="43" spans="1:5">
      <c r="A43" s="19" t="s">
        <v>79</v>
      </c>
      <c r="B43" s="25"/>
      <c r="C43" s="25"/>
      <c r="D43" s="25"/>
      <c r="E43" s="25"/>
    </row>
    <row r="44" spans="1:5">
      <c r="A44" s="2" t="s">
        <v>80</v>
      </c>
      <c r="B44" s="25"/>
      <c r="C44" s="26">
        <v>240</v>
      </c>
      <c r="D44" s="25"/>
      <c r="E44" s="26">
        <v>220</v>
      </c>
    </row>
    <row r="45" spans="1:5">
      <c r="A45" s="2" t="s">
        <v>81</v>
      </c>
      <c r="B45" s="25"/>
      <c r="C45" s="26">
        <v>88</v>
      </c>
      <c r="D45" s="25"/>
      <c r="E45" s="26">
        <v>70</v>
      </c>
    </row>
    <row r="46" spans="1:5">
      <c r="A46" s="2" t="s">
        <v>82</v>
      </c>
      <c r="B46" s="25"/>
      <c r="C46" s="26">
        <v>14</v>
      </c>
      <c r="D46" s="25"/>
      <c r="E46" s="26">
        <v>0</v>
      </c>
    </row>
    <row r="47" spans="1:5">
      <c r="A47" s="2" t="s">
        <v>83</v>
      </c>
      <c r="B47" s="25"/>
      <c r="C47" s="27">
        <v>298</v>
      </c>
      <c r="D47" s="30"/>
      <c r="E47" s="27">
        <v>178</v>
      </c>
    </row>
    <row r="48" spans="1:5">
      <c r="B48" s="25"/>
      <c r="C48" s="26">
        <f>SUM(C44:C47)</f>
        <v>640</v>
      </c>
      <c r="D48" s="25"/>
      <c r="E48" s="26">
        <f>SUM(E44:E47)</f>
        <v>468</v>
      </c>
    </row>
    <row r="49" spans="1:5">
      <c r="A49" s="19" t="s">
        <v>84</v>
      </c>
      <c r="B49" s="25"/>
      <c r="C49" s="25"/>
      <c r="D49" s="25"/>
      <c r="E49" s="25"/>
    </row>
    <row r="50" spans="1:5">
      <c r="A50" s="2" t="s">
        <v>85</v>
      </c>
      <c r="B50" s="26">
        <v>40</v>
      </c>
      <c r="C50" s="25"/>
      <c r="D50" s="26">
        <v>80</v>
      </c>
      <c r="E50" s="25"/>
    </row>
    <row r="51" spans="1:5">
      <c r="A51" s="2" t="s">
        <v>86</v>
      </c>
      <c r="B51" s="27">
        <v>100</v>
      </c>
      <c r="C51" s="25">
        <f>B50+B51</f>
        <v>140</v>
      </c>
      <c r="D51" s="27">
        <v>84</v>
      </c>
      <c r="E51" s="26">
        <f>D50+D51</f>
        <v>164</v>
      </c>
    </row>
    <row r="52" spans="1:5">
      <c r="B52" s="26"/>
      <c r="C52" s="25"/>
      <c r="D52" s="25"/>
      <c r="E52" s="25"/>
    </row>
    <row r="53" spans="1:5">
      <c r="A53" s="19" t="s">
        <v>87</v>
      </c>
      <c r="B53" s="25"/>
      <c r="C53" s="25"/>
      <c r="D53" s="25"/>
      <c r="E53" s="25"/>
    </row>
    <row r="54" spans="1:5">
      <c r="A54" s="2" t="s">
        <v>88</v>
      </c>
      <c r="B54" s="26">
        <v>16</v>
      </c>
      <c r="C54" s="25"/>
      <c r="D54" s="26">
        <v>40</v>
      </c>
      <c r="E54" s="25"/>
    </row>
    <row r="55" spans="1:5">
      <c r="A55" s="2" t="s">
        <v>89</v>
      </c>
      <c r="B55" s="26">
        <v>424</v>
      </c>
      <c r="C55" s="25"/>
      <c r="D55" s="26">
        <v>254</v>
      </c>
      <c r="E55" s="25"/>
    </row>
    <row r="56" spans="1:5">
      <c r="A56" s="2" t="s">
        <v>90</v>
      </c>
      <c r="B56" s="26">
        <v>6</v>
      </c>
      <c r="C56" s="25"/>
      <c r="D56" s="26">
        <v>4</v>
      </c>
      <c r="E56" s="25"/>
    </row>
    <row r="57" spans="1:5">
      <c r="A57" s="2" t="s">
        <v>86</v>
      </c>
      <c r="B57" s="26">
        <v>10</v>
      </c>
      <c r="C57" s="25"/>
      <c r="D57" s="26">
        <v>6</v>
      </c>
      <c r="E57" s="25"/>
    </row>
    <row r="58" spans="1:5">
      <c r="A58" s="2" t="s">
        <v>91</v>
      </c>
      <c r="B58" s="27">
        <v>58</v>
      </c>
      <c r="C58" s="27">
        <f>SUM(B54:B58)</f>
        <v>514</v>
      </c>
      <c r="D58" s="27">
        <v>40</v>
      </c>
      <c r="E58" s="27">
        <f>SUM(D54:D58)</f>
        <v>344</v>
      </c>
    </row>
    <row r="59" spans="1:5">
      <c r="A59" s="19" t="s">
        <v>92</v>
      </c>
      <c r="B59" s="30"/>
      <c r="C59" s="27">
        <f>C51+C58</f>
        <v>654</v>
      </c>
      <c r="D59" s="30"/>
      <c r="E59" s="27">
        <f>E51+E58</f>
        <v>508</v>
      </c>
    </row>
    <row r="60" spans="1:5">
      <c r="B60" s="30"/>
      <c r="C60" s="31">
        <f>C48+C59</f>
        <v>1294</v>
      </c>
      <c r="D60" s="32"/>
      <c r="E60" s="28">
        <f>E48+E59</f>
        <v>976</v>
      </c>
    </row>
    <row r="61" spans="1:5">
      <c r="B61" s="25"/>
      <c r="D61" s="25"/>
    </row>
    <row r="62" spans="1:5">
      <c r="A62" s="19" t="s">
        <v>93</v>
      </c>
    </row>
    <row r="63" spans="1:5">
      <c r="A63" s="2" t="s">
        <v>94</v>
      </c>
    </row>
    <row r="64" spans="1:5">
      <c r="A64" s="2" t="s">
        <v>95</v>
      </c>
    </row>
    <row r="65" spans="1:5">
      <c r="A65" s="2" t="s">
        <v>96</v>
      </c>
    </row>
    <row r="66" spans="1:5">
      <c r="A66" s="2" t="s">
        <v>97</v>
      </c>
    </row>
    <row r="68" spans="1:5">
      <c r="A68" s="19" t="s">
        <v>98</v>
      </c>
    </row>
    <row r="69" spans="1:5">
      <c r="A69" s="2" t="s">
        <v>99</v>
      </c>
    </row>
    <row r="70" spans="1:5">
      <c r="E70" s="71"/>
    </row>
    <row r="72" spans="1:5">
      <c r="D72" s="85"/>
      <c r="E72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BESTWAY LIMITED</vt:lpstr>
      <vt:lpstr>Betlite limited</vt:lpstr>
      <vt:lpstr>Precious ltd</vt:lpstr>
      <vt:lpstr>BDA PILOT DECEMBER 2022 Q22</vt:lpstr>
      <vt:lpstr>BDA DECEMBER 2022 Q24</vt:lpstr>
      <vt:lpstr>BDA AUGUST 2024 Q21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OMONDI OTIENO</cp:lastModifiedBy>
  <dcterms:created xsi:type="dcterms:W3CDTF">2024-09-10T14:17:31Z</dcterms:created>
  <dcterms:modified xsi:type="dcterms:W3CDTF">2025-09-30T21:30:48Z</dcterms:modified>
</cp:coreProperties>
</file>